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Exec" sheetId="2" r:id="rId5"/>
    <sheet state="visible" name="Admin" sheetId="3" r:id="rId6"/>
    <sheet state="visible" name="HR" sheetId="4" r:id="rId7"/>
    <sheet state="visible" name="Building Ops" sheetId="5" r:id="rId8"/>
    <sheet state="visible" name="The Wing" sheetId="6" r:id="rId9"/>
    <sheet state="visible" name="Roosters" sheetId="7" r:id="rId10"/>
    <sheet state="visible" name="Ollies" sheetId="8" r:id="rId11"/>
    <sheet state="visible" name="Service Centres" sheetId="9" r:id="rId12"/>
    <sheet state="visible" name="Clubs" sheetId="10" r:id="rId13"/>
    <sheet state="visible" name="Front Desk" sheetId="11" r:id="rId14"/>
    <sheet state="visible" name="USC" sheetId="12" r:id="rId15"/>
    <sheet state="visible" name="Student Development" sheetId="13" r:id="rId16"/>
    <sheet state="visible" name="Communications" sheetId="14" r:id="rId17"/>
  </sheets>
  <definedNames/>
  <calcPr/>
</workbook>
</file>

<file path=xl/sharedStrings.xml><?xml version="1.0" encoding="utf-8"?>
<sst xmlns="http://schemas.openxmlformats.org/spreadsheetml/2006/main" count="982" uniqueCount="653">
  <si>
    <t>General Profit and Loss Statement</t>
  </si>
  <si>
    <t>Usable Fee Revenue</t>
  </si>
  <si>
    <t>Revenue</t>
  </si>
  <si>
    <t>Expenses</t>
  </si>
  <si>
    <t>Heading</t>
  </si>
  <si>
    <t>Line Item</t>
  </si>
  <si>
    <t>Budget 24/25</t>
  </si>
  <si>
    <t>Undergrad Student Fees</t>
  </si>
  <si>
    <t>Student Association Fee</t>
  </si>
  <si>
    <t>Unicentre Fees</t>
  </si>
  <si>
    <t>Foot Patrol</t>
  </si>
  <si>
    <t>Emergency Essentials Assistance Program</t>
  </si>
  <si>
    <t>Clubs &amp; Societies</t>
  </si>
  <si>
    <t>Equity, Diversity, &amp; Inclusion</t>
  </si>
  <si>
    <t>Fall O</t>
  </si>
  <si>
    <t>Gradaute Fees</t>
  </si>
  <si>
    <t>Restricted Fee Revenue</t>
  </si>
  <si>
    <t>Accessibility Fund</t>
  </si>
  <si>
    <t>Total Student Fee Revenue</t>
  </si>
  <si>
    <t>5010-AD</t>
  </si>
  <si>
    <t>GSA Joint Projects &amp; Funding</t>
  </si>
  <si>
    <t>5100-AD</t>
  </si>
  <si>
    <t>Interest Income</t>
  </si>
  <si>
    <t>5200-AD</t>
  </si>
  <si>
    <t>Sales Tax discounts</t>
  </si>
  <si>
    <t>5800-AD</t>
  </si>
  <si>
    <t>Revenue Programs</t>
  </si>
  <si>
    <t>5900-AD</t>
  </si>
  <si>
    <t>Other income</t>
  </si>
  <si>
    <t>5960-AD</t>
  </si>
  <si>
    <t>Government subsidy/Grants</t>
  </si>
  <si>
    <t>CKCU rent &amp; Cleaning</t>
  </si>
  <si>
    <t>Charlatan rent &amp; Cleaning</t>
  </si>
  <si>
    <t>OPIRG rent, Cleaning, and phone</t>
  </si>
  <si>
    <t>NEADS rent &amp; Cleaning</t>
  </si>
  <si>
    <t>Portraits Now rent &amp; Cleaning</t>
  </si>
  <si>
    <t>GSA Cleaning</t>
  </si>
  <si>
    <t>Enterrtainment Equipment Rentals</t>
  </si>
  <si>
    <t>Total General Revenue</t>
  </si>
  <si>
    <t>Code</t>
  </si>
  <si>
    <t>Departmental Budgets</t>
  </si>
  <si>
    <t>Executive</t>
  </si>
  <si>
    <t>Admin/Operations</t>
  </si>
  <si>
    <t>HR</t>
  </si>
  <si>
    <t>Building Ops</t>
  </si>
  <si>
    <t>Service Centres</t>
  </si>
  <si>
    <t>Front Desk</t>
  </si>
  <si>
    <t>USC</t>
  </si>
  <si>
    <t>Clubs</t>
  </si>
  <si>
    <t>Student Development</t>
  </si>
  <si>
    <t>Communications</t>
  </si>
  <si>
    <t>Rent for CKCU</t>
  </si>
  <si>
    <t>Rent for Charlatan</t>
  </si>
  <si>
    <t>Rent for NEADS</t>
  </si>
  <si>
    <t>Rent for OPIRG</t>
  </si>
  <si>
    <t>Rent for Potraits Now</t>
  </si>
  <si>
    <t>Muslim Prayer Space/Footwash</t>
  </si>
  <si>
    <t>Unoccupied Space Rent</t>
  </si>
  <si>
    <t>Projected Operational Net Income/Shortfall Before Businesses</t>
  </si>
  <si>
    <t>Business Budgets</t>
  </si>
  <si>
    <t>The Wing</t>
  </si>
  <si>
    <t>Haven</t>
  </si>
  <si>
    <t>Ollie's</t>
  </si>
  <si>
    <t>Roosters</t>
  </si>
  <si>
    <t>Projected Operational Net Income/Shortfall After Businesses</t>
  </si>
  <si>
    <t>With removal of restricted funds</t>
  </si>
  <si>
    <t>Executive Budget</t>
  </si>
  <si>
    <t>General</t>
  </si>
  <si>
    <t>6100-EX</t>
  </si>
  <si>
    <t>Office Supplies</t>
  </si>
  <si>
    <t>8211-EX</t>
  </si>
  <si>
    <t>Exec.Transition Pay</t>
  </si>
  <si>
    <t>Exec Transit Passes</t>
  </si>
  <si>
    <t>Total</t>
  </si>
  <si>
    <t>President</t>
  </si>
  <si>
    <t>President Burden</t>
  </si>
  <si>
    <t>16% employment tax</t>
  </si>
  <si>
    <t>Phone reimbursement</t>
  </si>
  <si>
    <t>Transit pass</t>
  </si>
  <si>
    <t>AVP Exec Relations Burden</t>
  </si>
  <si>
    <t>Rent</t>
  </si>
  <si>
    <t>6500-EX</t>
  </si>
  <si>
    <t>Special Projects Fund</t>
  </si>
  <si>
    <t>8311-EX</t>
  </si>
  <si>
    <t>Strategic Planning</t>
  </si>
  <si>
    <t>8350-EX</t>
  </si>
  <si>
    <t>Professional Development</t>
  </si>
  <si>
    <t>Travel Expenses</t>
  </si>
  <si>
    <t>VP Finance</t>
  </si>
  <si>
    <t>VP Finance Burden</t>
  </si>
  <si>
    <t>Transit Pass</t>
  </si>
  <si>
    <t>AVP Student Funds Burden</t>
  </si>
  <si>
    <t>VP Student Issues</t>
  </si>
  <si>
    <t>VP Student Issues Burden</t>
  </si>
  <si>
    <t>AVP Government Affairs Burden</t>
  </si>
  <si>
    <t>PoliStrat</t>
  </si>
  <si>
    <t>Foundations Registration</t>
  </si>
  <si>
    <t>Registration</t>
  </si>
  <si>
    <t>Travel</t>
  </si>
  <si>
    <t>Accommodations</t>
  </si>
  <si>
    <t>Meals</t>
  </si>
  <si>
    <t>6501-EX-SI</t>
  </si>
  <si>
    <t>Advocacy Travel</t>
  </si>
  <si>
    <t>450 plus tax</t>
  </si>
  <si>
    <t>300 plus tax</t>
  </si>
  <si>
    <t>169 Artur train</t>
  </si>
  <si>
    <t>6502-EX-SI</t>
  </si>
  <si>
    <t>Meetings</t>
  </si>
  <si>
    <t>gas for Sarah &amp; Aiden</t>
  </si>
  <si>
    <t>50 in parking</t>
  </si>
  <si>
    <t>VP Student Life</t>
  </si>
  <si>
    <t>VP Student Life Burden</t>
  </si>
  <si>
    <t>AVP Student Experience Burden</t>
  </si>
  <si>
    <t>AVP Community Engagement Burden</t>
  </si>
  <si>
    <t>6500-EX-SL</t>
  </si>
  <si>
    <t>Projects &amp; Programming</t>
  </si>
  <si>
    <t>Frost</t>
  </si>
  <si>
    <t>6501-EX-SL</t>
  </si>
  <si>
    <t>Student Life Small Events</t>
  </si>
  <si>
    <t>Chonk Nation Honoraria</t>
  </si>
  <si>
    <t>CUSA Awards</t>
  </si>
  <si>
    <t>VP Internal</t>
  </si>
  <si>
    <t>VP Internal Burden</t>
  </si>
  <si>
    <t>AVP Student Groups Burden</t>
  </si>
  <si>
    <t>6501-EX-IN</t>
  </si>
  <si>
    <t>Student Initiative Fund</t>
  </si>
  <si>
    <t>6502-EX-IN</t>
  </si>
  <si>
    <t>Academic resilience fund</t>
  </si>
  <si>
    <t>Transition Retreat</t>
  </si>
  <si>
    <t>Department total</t>
  </si>
  <si>
    <t>Net</t>
  </si>
  <si>
    <t/>
  </si>
  <si>
    <t>Administration</t>
  </si>
  <si>
    <t>6900-AD</t>
  </si>
  <si>
    <t>Contigency Fund</t>
  </si>
  <si>
    <t>8201-AD</t>
  </si>
  <si>
    <t>90% of Director of Operations Burden</t>
  </si>
  <si>
    <t>Director of Ops ProDevo</t>
  </si>
  <si>
    <t>Finance Manager Burden</t>
  </si>
  <si>
    <t>Accounts Payable Burden</t>
  </si>
  <si>
    <t>Accounts Receivable Burden</t>
  </si>
  <si>
    <t>AR Overtime</t>
  </si>
  <si>
    <t>Office Manager Burden</t>
  </si>
  <si>
    <t>8210-AD</t>
  </si>
  <si>
    <t>Contract</t>
  </si>
  <si>
    <t>8500-AD</t>
  </si>
  <si>
    <t>Audit Fees</t>
  </si>
  <si>
    <t>8505-AD</t>
  </si>
  <si>
    <t>Legal Fees (lawyers only)</t>
  </si>
  <si>
    <t>8510-AD</t>
  </si>
  <si>
    <t>Professional Fees (non-lawyer)</t>
  </si>
  <si>
    <t>9125-AD</t>
  </si>
  <si>
    <t>Telephones</t>
  </si>
  <si>
    <t>9210-AD</t>
  </si>
  <si>
    <t>Insurance Expenses</t>
  </si>
  <si>
    <t>9225-AD</t>
  </si>
  <si>
    <t>Maintenance and Repairs</t>
  </si>
  <si>
    <t>9240-AD</t>
  </si>
  <si>
    <t>Software</t>
  </si>
  <si>
    <t>Amazon business prime membership $880</t>
  </si>
  <si>
    <t>9500-AD</t>
  </si>
  <si>
    <t>Capital Asset Purchases</t>
  </si>
  <si>
    <t>9700-AD</t>
  </si>
  <si>
    <t>Bank Charges</t>
  </si>
  <si>
    <t>9750-AD</t>
  </si>
  <si>
    <t>Bad Debts Expenses</t>
  </si>
  <si>
    <t>Courrier/Mail</t>
  </si>
  <si>
    <t>WSIB</t>
  </si>
  <si>
    <t>AMICUSS-C &amp; COCA Membership</t>
  </si>
  <si>
    <t>Health &amp; Dental Student Staff Reimbursement</t>
  </si>
  <si>
    <t>9999-AD</t>
  </si>
  <si>
    <t>CUSA Prior Year Expenses</t>
  </si>
  <si>
    <t>EXP-AD</t>
  </si>
  <si>
    <t>Total Expenses (before Deprec.)</t>
  </si>
  <si>
    <t>Human Resources</t>
  </si>
  <si>
    <t>Director of HR burden</t>
  </si>
  <si>
    <t>ProDevo</t>
  </si>
  <si>
    <t>Recruitment &amp; Retention</t>
  </si>
  <si>
    <t>6200-AD-HR</t>
  </si>
  <si>
    <t>Events (Staff Appreciation)</t>
  </si>
  <si>
    <t>Birthdays (Staff Appreciation)</t>
  </si>
  <si>
    <t>Onboarding &amp; Retirements (Staff Appreciation)</t>
  </si>
  <si>
    <t>8352-AD-HR</t>
  </si>
  <si>
    <t>HR Module</t>
  </si>
  <si>
    <t>8351-AD-HR</t>
  </si>
  <si>
    <t>Training - Health &amp; Safety</t>
  </si>
  <si>
    <t>Building Operations</t>
  </si>
  <si>
    <t>8200-BU</t>
  </si>
  <si>
    <t>100% of Building Operations Manager</t>
  </si>
  <si>
    <t>75% of Assistant Building Operations Manager</t>
  </si>
  <si>
    <t>phone reimbursement 1</t>
  </si>
  <si>
    <t>phone reimbursement 2</t>
  </si>
  <si>
    <t>8300-BU</t>
  </si>
  <si>
    <t>Travel expenses, taxis, buses</t>
  </si>
  <si>
    <t>9200-BU</t>
  </si>
  <si>
    <t>9220-BU</t>
  </si>
  <si>
    <t>Equip. Rentals</t>
  </si>
  <si>
    <t>9225-BU</t>
  </si>
  <si>
    <t>Maintenance and Repairs Building</t>
  </si>
  <si>
    <t>9226-BU</t>
  </si>
  <si>
    <t>Asset Repairs,Replacement</t>
  </si>
  <si>
    <t>9227-BU</t>
  </si>
  <si>
    <t>Supplies</t>
  </si>
  <si>
    <t>9228-BU</t>
  </si>
  <si>
    <t>Cleaning Supplies</t>
  </si>
  <si>
    <t>9229-BU</t>
  </si>
  <si>
    <t>Renovations</t>
  </si>
  <si>
    <t>9230.BU</t>
  </si>
  <si>
    <t>Other renovations</t>
  </si>
  <si>
    <t>9900-BU</t>
  </si>
  <si>
    <t>Miscellaneous Expenses</t>
  </si>
  <si>
    <t>5000-WI</t>
  </si>
  <si>
    <t>Summer Rent A</t>
  </si>
  <si>
    <t>Summer Rent B</t>
  </si>
  <si>
    <t>Fall Rent A</t>
  </si>
  <si>
    <t>Fall Rent B</t>
  </si>
  <si>
    <t>Winter Rent A</t>
  </si>
  <si>
    <t>Winter Rent B</t>
  </si>
  <si>
    <t>5002-WI</t>
  </si>
  <si>
    <t>Vendor Rent</t>
  </si>
  <si>
    <t>Vending machine Rent</t>
  </si>
  <si>
    <t>Gross</t>
  </si>
  <si>
    <t>6105-WI</t>
  </si>
  <si>
    <t>6150-WI</t>
  </si>
  <si>
    <t>Promotion &amp; Advertising</t>
  </si>
  <si>
    <t>9225-WI</t>
  </si>
  <si>
    <t>9500-WI</t>
  </si>
  <si>
    <t>9900-WI</t>
  </si>
  <si>
    <t>Digital Ad Boards</t>
  </si>
  <si>
    <t>9200-WI</t>
  </si>
  <si>
    <t>NETINC-WI</t>
  </si>
  <si>
    <t>Rooster's Coffeehouse</t>
  </si>
  <si>
    <t>Operating Budget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</si>
  <si>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</si>
  <si>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</si>
  <si>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</si>
  <si>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</si>
  <si>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</si>
  <si>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</si>
  <si>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</si>
  <si>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</si>
  <si>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</si>
  <si>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</si>
  <si>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</si>
  <si>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</si>
  <si>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Rounded</t>
  </si>
  <si>
    <t>Codes</t>
  </si>
  <si>
    <t>Sales</t>
  </si>
  <si>
    <t>300-8090</t>
  </si>
  <si>
    <t>Sales Hot Beverages</t>
  </si>
  <si>
    <t>300-8085</t>
  </si>
  <si>
    <t>Sales Cold Beverages</t>
  </si>
  <si>
    <t>300-8095</t>
  </si>
  <si>
    <t>Sales Food</t>
  </si>
  <si>
    <t>300-8060</t>
  </si>
  <si>
    <t>Sales Event Revenue</t>
  </si>
  <si>
    <t>300-8100</t>
  </si>
  <si>
    <t>Sales Snacks</t>
  </si>
  <si>
    <t>300-8130</t>
  </si>
  <si>
    <t>Sales Merchandise</t>
  </si>
  <si>
    <t>300-8125</t>
  </si>
  <si>
    <t>ATM Revenue</t>
  </si>
  <si>
    <t>Total Sales</t>
  </si>
  <si>
    <t>Fixed Costs</t>
  </si>
  <si>
    <t>300-9020</t>
  </si>
  <si>
    <t>Salaries 3011</t>
  </si>
  <si>
    <t>300-9060</t>
  </si>
  <si>
    <t>Telephone/Fax</t>
  </si>
  <si>
    <t>300-9065</t>
  </si>
  <si>
    <t>ATTN Sam</t>
  </si>
  <si>
    <t>Total Fixed Costs</t>
  </si>
  <si>
    <t>Variable Costs</t>
  </si>
  <si>
    <t>Cost of Goods Sold</t>
  </si>
  <si>
    <t>300-9135</t>
  </si>
  <si>
    <t>Cost Hot Beverages</t>
  </si>
  <si>
    <t>300-9140</t>
  </si>
  <si>
    <t>Cost Cold Beverages</t>
  </si>
  <si>
    <t>300-9145</t>
  </si>
  <si>
    <t>Cost Food</t>
  </si>
  <si>
    <t>300-9205</t>
  </si>
  <si>
    <t>Cost Snacks</t>
  </si>
  <si>
    <t>300-9210</t>
  </si>
  <si>
    <t>Cost Merchandise</t>
  </si>
  <si>
    <t>Total C.o.G.s</t>
  </si>
  <si>
    <t>Other Expenses</t>
  </si>
  <si>
    <t>300-9170</t>
  </si>
  <si>
    <t>Cost Paper Products\Supplies</t>
  </si>
  <si>
    <t>300-9000</t>
  </si>
  <si>
    <t>300-9200</t>
  </si>
  <si>
    <t>Misc</t>
  </si>
  <si>
    <t>Entertainment</t>
  </si>
  <si>
    <t>300-9005</t>
  </si>
  <si>
    <t>Promo/adds/sponsorship</t>
  </si>
  <si>
    <t>Discounts</t>
  </si>
  <si>
    <t>300-9225</t>
  </si>
  <si>
    <t>Point of Sales Expense</t>
  </si>
  <si>
    <t>300-9030</t>
  </si>
  <si>
    <t>Wages 1281</t>
  </si>
  <si>
    <t>300-9025</t>
  </si>
  <si>
    <t>Benefits 3011</t>
  </si>
  <si>
    <t>300-9035</t>
  </si>
  <si>
    <t>Benefits 1281</t>
  </si>
  <si>
    <t>300-9095</t>
  </si>
  <si>
    <t>300-9185</t>
  </si>
  <si>
    <t>Towel Cleaning</t>
  </si>
  <si>
    <t>300-9180</t>
  </si>
  <si>
    <t>Glassware</t>
  </si>
  <si>
    <t>300-9190</t>
  </si>
  <si>
    <t>License Fees</t>
  </si>
  <si>
    <t>300-9215</t>
  </si>
  <si>
    <t>Waste Removal</t>
  </si>
  <si>
    <t>300-9195</t>
  </si>
  <si>
    <t>Credit Card Charges</t>
  </si>
  <si>
    <t>300-9235</t>
  </si>
  <si>
    <t>Cash Short-Over</t>
  </si>
  <si>
    <t>Total Other Expensive</t>
  </si>
  <si>
    <t>Total Variable Costs</t>
  </si>
  <si>
    <t>Total Expenses</t>
  </si>
  <si>
    <t>Net Income/(Loss)</t>
  </si>
  <si>
    <t>Year to Date</t>
  </si>
  <si>
    <t>Fulltime Staff Burden</t>
  </si>
  <si>
    <t>Part Time Staff Burden</t>
  </si>
  <si>
    <t>blenders break</t>
  </si>
  <si>
    <t>food selling license</t>
  </si>
  <si>
    <t>OLLIE'S</t>
  </si>
  <si>
    <t>Cold Bev CoGs</t>
  </si>
  <si>
    <t>Food CoGs</t>
  </si>
  <si>
    <t>Bottled Beer CoGs</t>
  </si>
  <si>
    <t>Draft Beer CoGs</t>
  </si>
  <si>
    <t>Liquor CoGs</t>
  </si>
  <si>
    <t>*Estimate based on 3.89% of total sales</t>
  </si>
  <si>
    <t>Sales Food &amp; Snacks</t>
  </si>
  <si>
    <t>*Estimate based on 50.68% of total sales</t>
  </si>
  <si>
    <t>Sales Bottles (Coolers)</t>
  </si>
  <si>
    <t>*Estimate based on 0.9% of total sales</t>
  </si>
  <si>
    <t>Sales Bottled Beer</t>
  </si>
  <si>
    <t>*Estimate based on 4.93% of total sales</t>
  </si>
  <si>
    <t>Sales Draft Beer</t>
  </si>
  <si>
    <t>*Estimate based on 21.03% of total sales</t>
  </si>
  <si>
    <t>Sales Liquor</t>
  </si>
  <si>
    <t>*Estimate based on 18.56% of total sales</t>
  </si>
  <si>
    <t>Door Fees (cover charge)</t>
  </si>
  <si>
    <t>*Estimate (Thursdays + Event Ticket Revenue)</t>
  </si>
  <si>
    <t>*estimate based on revenue from 2022-2023 fiscal year</t>
  </si>
  <si>
    <t>Coin Operated Machines Rev.</t>
  </si>
  <si>
    <t>*down to Jukebox only, any profits cover cost of house music</t>
  </si>
  <si>
    <t>Interac Revenue</t>
  </si>
  <si>
    <t>Vending Machines</t>
  </si>
  <si>
    <t>Miscellaneous Revenue</t>
  </si>
  <si>
    <t>*Will try to move items we no longer use in August</t>
  </si>
  <si>
    <t>*lumped in with cold beverage</t>
  </si>
  <si>
    <t>*using 28% Cost of Goods</t>
  </si>
  <si>
    <t>*using 38% Cost of Goods</t>
  </si>
  <si>
    <t>Cost of Bottles (Coolers)</t>
  </si>
  <si>
    <t>*using 37% Cost of Goods</t>
  </si>
  <si>
    <t>Cost Bottled Beer</t>
  </si>
  <si>
    <t>Cost Draft Beer</t>
  </si>
  <si>
    <t>*using 36.00% Cost of Goods</t>
  </si>
  <si>
    <t>Cost Liquor</t>
  </si>
  <si>
    <t>*using 21% Cost of Goods</t>
  </si>
  <si>
    <t>Cost Bottles (deposits)</t>
  </si>
  <si>
    <t>*deposits are typically in and out. Factoring for small losses.</t>
  </si>
  <si>
    <t>*Rough estimate. Hoping to source more from Costco for additional savings.</t>
  </si>
  <si>
    <t>Inventory Control</t>
  </si>
  <si>
    <t>*Estimate cost of keg scale, bottle scale and other items.</t>
  </si>
  <si>
    <t>*Not ordering new merch this year</t>
  </si>
  <si>
    <t>*Estimate. Stock up on a few things leading into September. Otherwise minimal.</t>
  </si>
  <si>
    <t>Smallwares</t>
  </si>
  <si>
    <t>*Need to purchase scoops, inserts, bowls and other small miscellaneous items.</t>
  </si>
  <si>
    <t>Duplicating</t>
  </si>
  <si>
    <t>*toner for printer</t>
  </si>
  <si>
    <t>Promo and Ads</t>
  </si>
  <si>
    <t>*promo and giveaways for Thirsty Thursdays (1/month)</t>
  </si>
  <si>
    <t>Training &amp; Staff Appreciation</t>
  </si>
  <si>
    <t>*Safe Food Handling x 4. Security Licence Renewal</t>
  </si>
  <si>
    <t>Entertainment Expenses</t>
  </si>
  <si>
    <t>*Estimate</t>
  </si>
  <si>
    <t>Manager Burden</t>
  </si>
  <si>
    <t>Assistant Manager Burden</t>
  </si>
  <si>
    <t>1281 Burden</t>
  </si>
  <si>
    <t>DJ Wages</t>
  </si>
  <si>
    <t>*one Thirsty Thursday per month at $400</t>
  </si>
  <si>
    <t>Taxi/Transportation</t>
  </si>
  <si>
    <t>*decrease from 2023-2024 due to decrease in Thirsty Thursdays</t>
  </si>
  <si>
    <t>Training/Conference/Prof. Dev.</t>
  </si>
  <si>
    <t>*CHMA registration and conference</t>
  </si>
  <si>
    <t>Campus Safety</t>
  </si>
  <si>
    <t>*going to push for no posted DUS.</t>
  </si>
  <si>
    <t>*Not sure on amounts. Finance office would have numbers</t>
  </si>
  <si>
    <t>*No information. Increasing previous year's rent cost</t>
  </si>
  <si>
    <t>Equipment Rentals</t>
  </si>
  <si>
    <t>*no rentals at the moment</t>
  </si>
  <si>
    <t>*$174.02/month draft line cleaning, approx $250/visit for fryer cleaning, misc. repairs</t>
  </si>
  <si>
    <t>*Canadian Linen Services based on cost of 2023-2024</t>
  </si>
  <si>
    <t>POS Expenses</t>
  </si>
  <si>
    <t>Ollie's does a lot of cash sales, which is why this number is lower than rooster's as a portion of revenue</t>
  </si>
  <si>
    <t>Misc. Expenses</t>
  </si>
  <si>
    <t>*Misc. Expenses are always a guessing game</t>
  </si>
  <si>
    <t>*Estimate (Socan Fees, City Business Registration, etc…)</t>
  </si>
  <si>
    <t>*should typically balance out by the end of the year (or slightly over)</t>
  </si>
  <si>
    <t>Business Consultant</t>
  </si>
  <si>
    <t>Depreciation*</t>
  </si>
  <si>
    <t>*Depreciation Breakdown</t>
  </si>
  <si>
    <t>(Cost divided by 60 months)</t>
  </si>
  <si>
    <t>Director of Student Services Burden</t>
  </si>
  <si>
    <t>GSRC</t>
  </si>
  <si>
    <t>Other Revenue</t>
  </si>
  <si>
    <t>8205-SS-GS</t>
  </si>
  <si>
    <t>Summer Staff Burden</t>
  </si>
  <si>
    <t>Academic Year Staff Burden</t>
  </si>
  <si>
    <t>6105-SS-GS</t>
  </si>
  <si>
    <t>6115-SS-GS</t>
  </si>
  <si>
    <t>Books &amp; Subscriptions</t>
  </si>
  <si>
    <t>6150-SS-GS</t>
  </si>
  <si>
    <t>6200-SS-GS</t>
  </si>
  <si>
    <t>Vol.Training &amp; Staff Appreciation</t>
  </si>
  <si>
    <t>6500-SS-GS</t>
  </si>
  <si>
    <t>Projects &amp; Initiatives</t>
  </si>
  <si>
    <t>6501-SS-GS</t>
  </si>
  <si>
    <t>Marquee Programming</t>
  </si>
  <si>
    <t>Women's Centre</t>
  </si>
  <si>
    <t>8205-SS-WO</t>
  </si>
  <si>
    <t>6105-SS-WO</t>
  </si>
  <si>
    <t>6115-SS-WO</t>
  </si>
  <si>
    <t>6150-SS-WO</t>
  </si>
  <si>
    <t>6200-SS-WO</t>
  </si>
  <si>
    <t>6500-SS-WO</t>
  </si>
  <si>
    <t>6501-SS-WO</t>
  </si>
  <si>
    <t>Emergency Relief Fund</t>
  </si>
  <si>
    <t>6502-SS-WO</t>
  </si>
  <si>
    <t>Female Founders</t>
  </si>
  <si>
    <t>RISE</t>
  </si>
  <si>
    <t>8205-SS-IS</t>
  </si>
  <si>
    <t>6105-SS-IS</t>
  </si>
  <si>
    <t>6115-SS-IS</t>
  </si>
  <si>
    <t>RISE Books &amp; Subscriptions</t>
  </si>
  <si>
    <t>6150-SS-IS</t>
  </si>
  <si>
    <t>RISE Promotion &amp; Advertising</t>
  </si>
  <si>
    <t>6200-SS-IS</t>
  </si>
  <si>
    <t>RISE Vol.Training &amp; Staff Appreciation</t>
  </si>
  <si>
    <t>6500-SS-IS</t>
  </si>
  <si>
    <t>RISE Programming and Initiatives</t>
  </si>
  <si>
    <t>6501-SS-IS</t>
  </si>
  <si>
    <t>RISE International Gala Project</t>
  </si>
  <si>
    <t>6503-SS-IS</t>
  </si>
  <si>
    <t>Black History Month</t>
  </si>
  <si>
    <t>6900-SS-IS</t>
  </si>
  <si>
    <t>RISE Miscellaneous</t>
  </si>
  <si>
    <t>Wellness Centre</t>
  </si>
  <si>
    <t>8205-SS-HW</t>
  </si>
  <si>
    <t>6105-SS-HW</t>
  </si>
  <si>
    <t>6115-SS-HW</t>
  </si>
  <si>
    <t>6150-SS-HW</t>
  </si>
  <si>
    <t>6200-SS-HW</t>
  </si>
  <si>
    <t>6500-SS-HW</t>
  </si>
  <si>
    <t>6501-SS-HW</t>
  </si>
  <si>
    <t>6900-SS-HW</t>
  </si>
  <si>
    <t>Miscellaneous</t>
  </si>
  <si>
    <t>Mawandoseg Centre</t>
  </si>
  <si>
    <t>8205-SS-MW</t>
  </si>
  <si>
    <t>6105-SS-MW</t>
  </si>
  <si>
    <t>6115-SS-MW</t>
  </si>
  <si>
    <t>6150-SS-MW</t>
  </si>
  <si>
    <t>6200-SS-MW</t>
  </si>
  <si>
    <t>6500-SS-MW</t>
  </si>
  <si>
    <t>6501-SS-MW</t>
  </si>
  <si>
    <t>Aboriginal Awareness Week</t>
  </si>
  <si>
    <t>6900-SS-MW</t>
  </si>
  <si>
    <t>Carleton for Disability Awareness Centre</t>
  </si>
  <si>
    <t>8205-SS-DS</t>
  </si>
  <si>
    <t>9200-SS-DS</t>
  </si>
  <si>
    <t>6105-SS-DS</t>
  </si>
  <si>
    <t>6115-SS-DS</t>
  </si>
  <si>
    <t>6150-SS-DS</t>
  </si>
  <si>
    <t>6200-SS-DS</t>
  </si>
  <si>
    <t>6500-SS-DS</t>
  </si>
  <si>
    <t>Programming &amp; Projects</t>
  </si>
  <si>
    <t>6501-SS-DS</t>
  </si>
  <si>
    <t>Marquee Event</t>
  </si>
  <si>
    <t>6900-SS-DS</t>
  </si>
  <si>
    <t>Hatch</t>
  </si>
  <si>
    <t>6500-SS-HT</t>
  </si>
  <si>
    <t>Special Projects</t>
  </si>
  <si>
    <t>CLUBS</t>
  </si>
  <si>
    <t>5005-SD-CL</t>
  </si>
  <si>
    <t>Deactivated Bank Accounts</t>
  </si>
  <si>
    <t>5100-SD-CL</t>
  </si>
  <si>
    <t>Sponsorship Revenue</t>
  </si>
  <si>
    <t>REV-SD-CL</t>
  </si>
  <si>
    <t>Total Revenue</t>
  </si>
  <si>
    <t>Student Groups Admin Burden</t>
  </si>
  <si>
    <t>9200-SD-CL</t>
  </si>
  <si>
    <t>6106-SD-CL</t>
  </si>
  <si>
    <t>Branding Assets</t>
  </si>
  <si>
    <t>6125-SD-CL</t>
  </si>
  <si>
    <t>Clubs Website</t>
  </si>
  <si>
    <t>6150-SD-CL</t>
  </si>
  <si>
    <t>6500-SD-CL</t>
  </si>
  <si>
    <t>Projects</t>
  </si>
  <si>
    <t>8350-SD-CL</t>
  </si>
  <si>
    <t>Professional Development (3011)</t>
  </si>
  <si>
    <t>9400-SD-CL</t>
  </si>
  <si>
    <t>Faccs Grants</t>
  </si>
  <si>
    <t>9401-SD-CL</t>
  </si>
  <si>
    <t>Summer Funding Grants</t>
  </si>
  <si>
    <t>9500-SD-CL</t>
  </si>
  <si>
    <t>Capital Asset purchases</t>
  </si>
  <si>
    <t>NET</t>
  </si>
  <si>
    <t>8205-FD</t>
  </si>
  <si>
    <t>Summer Student Staff Burden</t>
  </si>
  <si>
    <t>Academic Year Student Staff Burden</t>
  </si>
  <si>
    <t>6006-FD</t>
  </si>
  <si>
    <t>Printing Costs &amp; Machine Charges</t>
  </si>
  <si>
    <t>Health &amp; Dental Plan Consultant</t>
  </si>
  <si>
    <t>6105-FD</t>
  </si>
  <si>
    <t>6200-FD</t>
  </si>
  <si>
    <t>Vol.Training, Staff Appreciation</t>
  </si>
  <si>
    <t>8300-FD</t>
  </si>
  <si>
    <t>9125-FD</t>
  </si>
  <si>
    <t>9500-FD</t>
  </si>
  <si>
    <t>Unified Support Centre (USC)</t>
  </si>
  <si>
    <t>Grants</t>
  </si>
  <si>
    <t>Fundraised/Fundraising</t>
  </si>
  <si>
    <t>line Item</t>
  </si>
  <si>
    <t>Administrative Expenses</t>
  </si>
  <si>
    <t>Charitable Initiatives Manager Burden</t>
  </si>
  <si>
    <t>USC Services Fulfillment and Development Administrator</t>
  </si>
  <si>
    <t>USC SF&amp;DA Overtime</t>
  </si>
  <si>
    <t>8200-SS-US</t>
  </si>
  <si>
    <t>6105-SS-US</t>
  </si>
  <si>
    <t>Office Supplies (Admin)</t>
  </si>
  <si>
    <t>6150-SS-US</t>
  </si>
  <si>
    <t>Promotion and Advertising (Admin)</t>
  </si>
  <si>
    <t>IS-9125-US</t>
  </si>
  <si>
    <t>Telephones, Fax (Admin)</t>
  </si>
  <si>
    <t>IS-9200-US</t>
  </si>
  <si>
    <t>Rent (Admin)</t>
  </si>
  <si>
    <t>IS-9225-US</t>
  </si>
  <si>
    <t>Maintenance and Repairs (Admin)</t>
  </si>
  <si>
    <t>Total Administrative Expense</t>
  </si>
  <si>
    <t>Foot Patrol Expenses</t>
  </si>
  <si>
    <t>6106-SS-US</t>
  </si>
  <si>
    <t xml:space="preserve">Equipment and Gear (FP) </t>
  </si>
  <si>
    <t>8300-SS-US</t>
  </si>
  <si>
    <t>Transportation (FP)</t>
  </si>
  <si>
    <t>6501-SS-US</t>
  </si>
  <si>
    <t>Sentinel Program (FP)</t>
  </si>
  <si>
    <t>6200-SS-US</t>
  </si>
  <si>
    <t>Volunteer and Staff Training (FP)</t>
  </si>
  <si>
    <t>6201-SS-US</t>
  </si>
  <si>
    <t>Volunteer Appreciation (FP)</t>
  </si>
  <si>
    <t>9220-SS-US</t>
  </si>
  <si>
    <t>Radio Airtime (FP)</t>
  </si>
  <si>
    <t>6500-SS-US</t>
  </si>
  <si>
    <t>Projects (FP)</t>
  </si>
  <si>
    <t>IS-9500-US</t>
  </si>
  <si>
    <t>Capital Asset Purchases (FP)</t>
  </si>
  <si>
    <t>Total Foot Patrol Expense</t>
  </si>
  <si>
    <t>Food Centre Expenses</t>
  </si>
  <si>
    <t>6503-SS-US</t>
  </si>
  <si>
    <t>Emergency Essentials Assistance Program (FC)</t>
  </si>
  <si>
    <t>Transportation (FC)</t>
  </si>
  <si>
    <t>6502-SS-US</t>
  </si>
  <si>
    <t>Projects (FC)</t>
  </si>
  <si>
    <t>Capital Asset Purchases (FC)</t>
  </si>
  <si>
    <t>Total Food Centre Expense</t>
  </si>
  <si>
    <t>STUDENT DEVELOPMENT</t>
  </si>
  <si>
    <t>E&amp;PC Burden</t>
  </si>
  <si>
    <t>9200-SD</t>
  </si>
  <si>
    <t>8351-SD</t>
  </si>
  <si>
    <t>Executive Development &amp; Conferences</t>
  </si>
  <si>
    <t>8350-SD</t>
  </si>
  <si>
    <t>6105-SD</t>
  </si>
  <si>
    <t>COUNCIL</t>
  </si>
  <si>
    <t>6106-SD-CO</t>
  </si>
  <si>
    <t>Onboarding</t>
  </si>
  <si>
    <t>Food</t>
  </si>
  <si>
    <t>6200-SD-CO</t>
  </si>
  <si>
    <t>Council Expenses</t>
  </si>
  <si>
    <t>8210-SD-CO</t>
  </si>
  <si>
    <t>Chairperson &amp; Council Clerk Honoraria</t>
  </si>
  <si>
    <t>8211-SD-CO</t>
  </si>
  <si>
    <t>Committee Chairs Honoraria</t>
  </si>
  <si>
    <t>8260-SD-CO</t>
  </si>
  <si>
    <t>Non-Union Payroll Taxes</t>
  </si>
  <si>
    <t>ELECTIONS</t>
  </si>
  <si>
    <t>6900-SD- EL</t>
  </si>
  <si>
    <t>Elections Expenses</t>
  </si>
  <si>
    <t>6150-EL</t>
  </si>
  <si>
    <t>8210-SD-EL</t>
  </si>
  <si>
    <t>Election Honoraria (CRO Contract)</t>
  </si>
  <si>
    <t>8220-EL</t>
  </si>
  <si>
    <t>Subsidies</t>
  </si>
  <si>
    <t>8260-EL</t>
  </si>
  <si>
    <t>Payroll Taxes</t>
  </si>
  <si>
    <t>BOARD</t>
  </si>
  <si>
    <t>6200-SD-BO</t>
  </si>
  <si>
    <t>Board Expenses</t>
  </si>
  <si>
    <t>6950-SD-BO</t>
  </si>
  <si>
    <t>Onboarding Expenses</t>
  </si>
  <si>
    <t>Health &amp; Dental Reimbursement</t>
  </si>
  <si>
    <t>8510-SD-BO</t>
  </si>
  <si>
    <t>Professional Fees</t>
  </si>
  <si>
    <t>Entertainment Productions</t>
  </si>
  <si>
    <t>8200-SD-PR</t>
  </si>
  <si>
    <t>3011 burden</t>
  </si>
  <si>
    <t>8205-SD-PR</t>
  </si>
  <si>
    <t>8300-SD-PR</t>
  </si>
  <si>
    <t>9000-SD-PR</t>
  </si>
  <si>
    <t>Live Streaming</t>
  </si>
  <si>
    <t>9220-SD-PR</t>
  </si>
  <si>
    <t>9225-SD-PR</t>
  </si>
  <si>
    <t>9226-SD-PR</t>
  </si>
  <si>
    <t>Small Equipment Replacement</t>
  </si>
  <si>
    <t>9250-SD-PR</t>
  </si>
  <si>
    <t>Outside Productions Expenses</t>
  </si>
  <si>
    <t>SOCAN Fees</t>
  </si>
  <si>
    <t>9900-SD-PR</t>
  </si>
  <si>
    <t>Total Net</t>
  </si>
  <si>
    <t>General Expenses</t>
  </si>
  <si>
    <t>8200-CM</t>
  </si>
  <si>
    <t>Director of Communications Burden</t>
  </si>
  <si>
    <t>Communications and Marketing Coordinator</t>
  </si>
  <si>
    <t>Graphic &amp; Multimedia Designer</t>
  </si>
  <si>
    <t>Social Media Coordinator Burden</t>
  </si>
  <si>
    <t>6106-CM</t>
  </si>
  <si>
    <t>CUSA Orientation SWAG</t>
  </si>
  <si>
    <t>6115-CM</t>
  </si>
  <si>
    <t>Tools &amp; subscriptions</t>
  </si>
  <si>
    <t>6150-CM</t>
  </si>
  <si>
    <t>Promotion</t>
  </si>
  <si>
    <t>Video Production</t>
  </si>
  <si>
    <t>6154-CM</t>
  </si>
  <si>
    <t>Chonk Nation Promotions</t>
  </si>
  <si>
    <t>6151-CM</t>
  </si>
  <si>
    <t>Advertising</t>
  </si>
  <si>
    <t>6153-CM</t>
  </si>
  <si>
    <t>Branding</t>
  </si>
  <si>
    <t>8510-CM</t>
  </si>
  <si>
    <t xml:space="preserve">Professional Fees </t>
  </si>
  <si>
    <t>6500-CM</t>
  </si>
  <si>
    <t>Web Management</t>
  </si>
  <si>
    <t>6500 -CM</t>
  </si>
  <si>
    <t>Web Development</t>
  </si>
  <si>
    <t>8210-CM</t>
  </si>
  <si>
    <t>Photography/Videography</t>
  </si>
  <si>
    <t>8350-CM</t>
  </si>
  <si>
    <t>9500-CM</t>
  </si>
  <si>
    <t>6200-CM</t>
  </si>
  <si>
    <t>Staff apprciation</t>
  </si>
  <si>
    <t>Total Expenses (before Depr.)</t>
  </si>
  <si>
    <t>NETINC-CM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</si>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</sst>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;(#,##0.00)"/>
    <numFmt numFmtId="165" formatCode="_(&quot;$&quot;* #,##0.00_);_(&quot;$&quot;* \(#,##0.00\);_(&quot;$&quot;* &quot;-&quot;??_);_(@_)"/>
    <numFmt numFmtId="166" formatCode="#,##0.00_);\(#,##0.00\);#,##0.00_)"/>
    <numFmt numFmtId="167" formatCode="&quot;$&quot;#,##0.00"/>
  </numFmts>
  <fonts count="21">
    <font>
      <sz val="10.0"/>
      <color rgb="FF000000"/>
      <name val="Arial"/>
      <scheme val="minor"/>
    </font>
    <font>
      <b/>
      <u/>
      <color theme="1"/>
      <name val="Arial"/>
    </font>
    <font>
      <sz val="11.0"/>
      <color theme="1"/>
      <name val="Arial"/>
    </font>
    <font>
      <b/>
      <sz val="10.0"/>
      <color theme="1"/>
      <name val="Arial"/>
    </font>
    <font>
      <b/>
      <sz val="10.0"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sz val="10.0"/>
      <color theme="1"/>
      <name val="Arial"/>
    </font>
    <font>
      <b/>
      <color theme="1"/>
      <name val="Arial"/>
    </font>
    <font>
      <sz val="10.0"/>
      <color rgb="FF444746"/>
      <name val="&quot;Google Sans&quot;"/>
    </font>
    <font>
      <b/>
      <sz val="13.0"/>
      <color theme="1"/>
      <name val="Arial"/>
    </font>
    <font>
      <b/>
      <sz val="11.0"/>
      <color theme="1"/>
      <name val="Arial"/>
    </font>
    <font>
      <b/>
      <color theme="1"/>
      <name val="Arial"/>
      <scheme val="minor"/>
    </font>
    <font>
      <color rgb="FF1F1F1F"/>
      <name val="Arial"/>
    </font>
    <font>
      <color rgb="FF000000"/>
      <name val="Arial"/>
    </font>
    <font>
      <b/>
      <sz val="16.0"/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1.0"/>
      <color rgb="FF1F1F1F"/>
      <name val="&quot;Google Sans&quot;"/>
    </font>
    <font>
      <u/>
      <sz val="11.0"/>
      <color rgb="FF0563C1"/>
      <name val="Slack-Lato"/>
    </font>
    <font>
      <sz val="9.0"/>
      <color rgb="FF1F1F1F"/>
      <name val="&quot;Google Sans&quot;"/>
    </font>
  </fonts>
  <fills count="1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06666"/>
        <bgColor rgb="FFE06666"/>
      </patternFill>
    </fill>
    <fill>
      <patternFill patternType="solid">
        <fgColor rgb="FFEFEFEF"/>
        <bgColor rgb="FFEFEFEF"/>
      </patternFill>
    </fill>
    <fill>
      <patternFill patternType="solid">
        <fgColor rgb="FFB4A7D6"/>
        <bgColor rgb="FFB4A7D6"/>
      </patternFill>
    </fill>
    <fill>
      <patternFill patternType="solid">
        <fgColor rgb="FF00FF00"/>
        <bgColor rgb="FF00FF00"/>
      </patternFill>
    </fill>
    <fill>
      <patternFill patternType="solid">
        <fgColor rgb="FF92D050"/>
        <bgColor rgb="FF92D050"/>
      </patternFill>
    </fill>
    <fill>
      <patternFill patternType="solid">
        <fgColor rgb="FF6D9EEB"/>
        <bgColor rgb="FF6D9EEB"/>
      </patternFill>
    </fill>
  </fills>
  <borders count="3">
    <border/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2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vertical="bottom"/>
    </xf>
    <xf borderId="0" fillId="2" fontId="3" numFmtId="0" xfId="0" applyAlignment="1" applyFont="1">
      <alignment readingOrder="0" vertical="bottom"/>
    </xf>
    <xf borderId="0" fillId="2" fontId="4" numFmtId="0" xfId="0" applyFont="1"/>
    <xf borderId="0" fillId="2" fontId="3" numFmtId="164" xfId="0" applyAlignment="1" applyFont="1" applyNumberFormat="1">
      <alignment readingOrder="0" vertical="bottom"/>
    </xf>
    <xf borderId="0" fillId="2" fontId="3" numFmtId="164" xfId="0" applyAlignment="1" applyFont="1" applyNumberFormat="1">
      <alignment vertical="bottom"/>
    </xf>
    <xf borderId="0" fillId="0" fontId="5" numFmtId="49" xfId="0" applyAlignment="1" applyFont="1" applyNumberFormat="1">
      <alignment readingOrder="0" vertical="bottom"/>
    </xf>
    <xf borderId="0" fillId="0" fontId="5" numFmtId="0" xfId="0" applyAlignment="1" applyFont="1">
      <alignment horizontal="right" vertical="bottom"/>
    </xf>
    <xf borderId="0" fillId="0" fontId="2" numFmtId="49" xfId="0" applyAlignment="1" applyFont="1" applyNumberFormat="1">
      <alignment vertical="bottom"/>
    </xf>
    <xf borderId="0" fillId="0" fontId="2" numFmtId="165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165" xfId="0" applyAlignment="1" applyFont="1" applyNumberFormat="1">
      <alignment horizontal="right" readingOrder="0" vertical="bottom"/>
    </xf>
    <xf borderId="0" fillId="0" fontId="6" numFmtId="0" xfId="0" applyAlignment="1" applyFont="1">
      <alignment readingOrder="0"/>
    </xf>
    <xf borderId="0" fillId="0" fontId="6" numFmtId="165" xfId="0" applyAlignment="1" applyFont="1" applyNumberFormat="1">
      <alignment readingOrder="0"/>
    </xf>
    <xf borderId="0" fillId="0" fontId="7" numFmtId="49" xfId="0" applyAlignment="1" applyFont="1" applyNumberFormat="1">
      <alignment readingOrder="0" vertical="bottom"/>
    </xf>
    <xf borderId="0" fillId="0" fontId="5" numFmtId="164" xfId="0" applyAlignment="1" applyFont="1" applyNumberFormat="1">
      <alignment horizontal="right" readingOrder="0" vertical="bottom"/>
    </xf>
    <xf borderId="0" fillId="0" fontId="5" numFmtId="166" xfId="0" applyAlignment="1" applyFont="1" applyNumberFormat="1">
      <alignment horizontal="right" readingOrder="0" vertical="bottom"/>
    </xf>
    <xf borderId="0" fillId="2" fontId="2" numFmtId="49" xfId="0" applyAlignment="1" applyFont="1" applyNumberFormat="1">
      <alignment vertical="bottom"/>
    </xf>
    <xf borderId="0" fillId="2" fontId="8" numFmtId="49" xfId="0" applyAlignment="1" applyFont="1" applyNumberFormat="1">
      <alignment readingOrder="0" vertical="bottom"/>
    </xf>
    <xf borderId="0" fillId="2" fontId="5" numFmtId="166" xfId="0" applyAlignment="1" applyFont="1" applyNumberFormat="1">
      <alignment horizontal="right" vertical="bottom"/>
    </xf>
    <xf borderId="0" fillId="2" fontId="2" numFmtId="0" xfId="0" applyAlignment="1" applyFont="1">
      <alignment vertical="bottom"/>
    </xf>
    <xf borderId="1" fillId="0" fontId="5" numFmtId="166" xfId="0" applyAlignment="1" applyBorder="1" applyFont="1" applyNumberFormat="1">
      <alignment horizontal="right" readingOrder="0" vertical="bottom"/>
    </xf>
    <xf borderId="1" fillId="0" fontId="2" numFmtId="3" xfId="0" applyAlignment="1" applyBorder="1" applyFont="1" applyNumberFormat="1">
      <alignment vertical="bottom"/>
    </xf>
    <xf borderId="0" fillId="0" fontId="8" numFmtId="49" xfId="0" applyAlignment="1" applyFont="1" applyNumberFormat="1">
      <alignment vertical="bottom"/>
    </xf>
    <xf borderId="0" fillId="0" fontId="8" numFmtId="166" xfId="0" applyAlignment="1" applyFont="1" applyNumberFormat="1">
      <alignment horizontal="right" vertical="bottom"/>
    </xf>
    <xf borderId="0" fillId="3" fontId="9" numFmtId="0" xfId="0" applyAlignment="1" applyFill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6" xfId="0" applyAlignment="1" applyFont="1" applyNumberFormat="1">
      <alignment horizontal="right" vertical="bottom"/>
    </xf>
    <xf borderId="0" fillId="0" fontId="5" numFmtId="0" xfId="0" applyAlignment="1" applyFont="1">
      <alignment shrinkToFit="0" vertical="bottom" wrapText="0"/>
    </xf>
    <xf borderId="0" fillId="0" fontId="5" numFmtId="4" xfId="0" applyAlignment="1" applyFont="1" applyNumberFormat="1">
      <alignment horizontal="right" readingOrder="0" vertical="bottom"/>
    </xf>
    <xf borderId="1" fillId="0" fontId="2" numFmtId="0" xfId="0" applyAlignment="1" applyBorder="1" applyFont="1">
      <alignment vertical="bottom"/>
    </xf>
    <xf borderId="0" fillId="0" fontId="2" numFmtId="166" xfId="0" applyAlignment="1" applyFont="1" applyNumberFormat="1">
      <alignment vertical="bottom"/>
    </xf>
    <xf borderId="0" fillId="4" fontId="3" numFmtId="0" xfId="0" applyFill="1" applyFont="1"/>
    <xf borderId="0" fillId="4" fontId="3" numFmtId="164" xfId="0" applyAlignment="1" applyFont="1" applyNumberFormat="1">
      <alignment readingOrder="0"/>
    </xf>
    <xf borderId="0" fillId="4" fontId="3" numFmtId="164" xfId="0" applyFont="1" applyNumberFormat="1"/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6" numFmtId="164" xfId="0" applyAlignment="1" applyFont="1" applyNumberFormat="1">
      <alignment readingOrder="0"/>
    </xf>
    <xf borderId="0" fillId="0" fontId="2" numFmtId="164" xfId="0" applyAlignment="1" applyFont="1" applyNumberFormat="1">
      <alignment readingOrder="0" vertical="bottom"/>
    </xf>
    <xf borderId="1" fillId="0" fontId="5" numFmtId="166" xfId="0" applyAlignment="1" applyBorder="1" applyFont="1" applyNumberFormat="1">
      <alignment horizontal="right" vertical="bottom"/>
    </xf>
    <xf borderId="1" fillId="0" fontId="2" numFmtId="164" xfId="0" applyAlignment="1" applyBorder="1" applyFont="1" applyNumberFormat="1">
      <alignment readingOrder="0" vertical="bottom"/>
    </xf>
    <xf borderId="1" fillId="0" fontId="8" numFmtId="166" xfId="0" applyAlignment="1" applyBorder="1" applyFont="1" applyNumberFormat="1">
      <alignment vertical="bottom"/>
    </xf>
    <xf borderId="0" fillId="0" fontId="6" numFmtId="166" xfId="0" applyFont="1" applyNumberFormat="1"/>
    <xf borderId="0" fillId="0" fontId="2" numFmtId="165" xfId="0" applyAlignment="1" applyFont="1" applyNumberFormat="1">
      <alignment horizontal="right" readingOrder="0" vertical="bottom"/>
    </xf>
    <xf borderId="1" fillId="0" fontId="2" numFmtId="165" xfId="0" applyAlignment="1" applyBorder="1" applyFont="1" applyNumberFormat="1">
      <alignment horizontal="right" readingOrder="0" vertical="bottom"/>
    </xf>
    <xf borderId="0" fillId="0" fontId="2" numFmtId="166" xfId="0" applyAlignment="1" applyFont="1" applyNumberFormat="1">
      <alignment horizontal="right" vertical="bottom"/>
    </xf>
    <xf borderId="1" fillId="0" fontId="6" numFmtId="166" xfId="0" applyBorder="1" applyFont="1" applyNumberFormat="1"/>
    <xf borderId="1" fillId="0" fontId="6" numFmtId="0" xfId="0" applyBorder="1" applyFont="1"/>
    <xf borderId="2" fillId="0" fontId="6" numFmtId="166" xfId="0" applyBorder="1" applyFont="1" applyNumberFormat="1"/>
    <xf borderId="2" fillId="0" fontId="6" numFmtId="0" xfId="0" applyBorder="1" applyFont="1"/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readingOrder="0" shrinkToFit="0" wrapText="1"/>
    </xf>
    <xf borderId="0" fillId="0" fontId="10" numFmtId="0" xfId="0" applyAlignment="1" applyFont="1">
      <alignment shrinkToFit="0" wrapText="0"/>
    </xf>
    <xf borderId="0" fillId="0" fontId="2" numFmtId="0" xfId="0" applyFont="1"/>
    <xf borderId="0" fillId="0" fontId="3" numFmtId="0" xfId="0" applyAlignment="1" applyFont="1">
      <alignment readingOrder="0"/>
    </xf>
    <xf borderId="0" fillId="5" fontId="11" numFmtId="0" xfId="0" applyFill="1" applyFont="1"/>
    <xf borderId="0" fillId="5" fontId="8" numFmtId="0" xfId="0" applyFont="1"/>
    <xf borderId="0" fillId="5" fontId="12" numFmtId="0" xfId="0" applyFont="1"/>
    <xf borderId="0" fillId="5" fontId="12" numFmtId="0" xfId="0" applyAlignment="1" applyFont="1">
      <alignment readingOrder="0"/>
    </xf>
    <xf borderId="0" fillId="0" fontId="5" numFmtId="0" xfId="0" applyFont="1"/>
    <xf borderId="0" fillId="0" fontId="5" numFmtId="164" xfId="0" applyAlignment="1" applyFont="1" applyNumberFormat="1">
      <alignment horizontal="right"/>
    </xf>
    <xf borderId="0" fillId="0" fontId="8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6" numFmtId="0" xfId="0" applyFont="1"/>
    <xf borderId="0" fillId="0" fontId="8" numFmtId="0" xfId="0" applyFont="1"/>
    <xf borderId="0" fillId="0" fontId="5" numFmtId="49" xfId="0" applyFont="1" applyNumberFormat="1"/>
    <xf borderId="0" fillId="0" fontId="5" numFmtId="49" xfId="0" applyAlignment="1" applyFont="1" applyNumberFormat="1">
      <alignment readingOrder="0"/>
    </xf>
    <xf borderId="0" fillId="3" fontId="5" numFmtId="49" xfId="0" applyAlignment="1" applyFont="1" applyNumberFormat="1">
      <alignment readingOrder="0"/>
    </xf>
    <xf borderId="0" fillId="3" fontId="5" numFmtId="49" xfId="0" applyFont="1" applyNumberFormat="1"/>
    <xf borderId="0" fillId="0" fontId="12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164" xfId="0" applyFont="1" applyNumberFormat="1"/>
    <xf borderId="0" fillId="0" fontId="2" numFmtId="164" xfId="0" applyFont="1" applyNumberFormat="1"/>
    <xf borderId="0" fillId="4" fontId="2" numFmtId="0" xfId="0" applyFont="1"/>
    <xf borderId="0" fillId="4" fontId="8" numFmtId="0" xfId="0" applyFont="1"/>
    <xf borderId="0" fillId="4" fontId="2" numFmtId="164" xfId="0" applyFont="1" applyNumberFormat="1"/>
    <xf borderId="0" fillId="4" fontId="8" numFmtId="164" xfId="0" applyFont="1" applyNumberFormat="1"/>
    <xf borderId="0" fillId="0" fontId="2" numFmtId="37" xfId="0" applyAlignment="1" applyFont="1" applyNumberFormat="1">
      <alignment vertical="bottom"/>
    </xf>
    <xf borderId="0" fillId="0" fontId="5" numFmtId="37" xfId="0" applyAlignment="1" applyFont="1" applyNumberFormat="1">
      <alignment vertical="bottom"/>
    </xf>
    <xf borderId="0" fillId="3" fontId="13" numFmtId="37" xfId="0" applyAlignment="1" applyFont="1" applyNumberFormat="1">
      <alignment vertical="bottom"/>
    </xf>
    <xf borderId="0" fillId="3" fontId="13" numFmtId="49" xfId="0" applyAlignment="1" applyFont="1" applyNumberFormat="1">
      <alignment vertical="bottom"/>
    </xf>
    <xf borderId="0" fillId="0" fontId="10" numFmtId="0" xfId="0" applyFont="1"/>
    <xf borderId="0" fillId="4" fontId="8" numFmtId="164" xfId="0" applyAlignment="1" applyFont="1" applyNumberFormat="1">
      <alignment readingOrder="0"/>
    </xf>
    <xf borderId="0" fillId="0" fontId="6" numFmtId="166" xfId="0" applyAlignment="1" applyFont="1" applyNumberFormat="1">
      <alignment readingOrder="0"/>
    </xf>
    <xf borderId="0" fillId="0" fontId="2" numFmtId="166" xfId="0" applyAlignment="1" applyFont="1" applyNumberFormat="1">
      <alignment readingOrder="0" vertical="bottom"/>
    </xf>
    <xf borderId="0" fillId="0" fontId="7" numFmtId="0" xfId="0" applyAlignment="1" applyFont="1">
      <alignment readingOrder="0"/>
    </xf>
    <xf borderId="0" fillId="6" fontId="6" numFmtId="0" xfId="0" applyAlignment="1" applyFill="1" applyFont="1">
      <alignment readingOrder="0"/>
    </xf>
    <xf borderId="0" fillId="6" fontId="6" numFmtId="0" xfId="0" applyFont="1"/>
    <xf borderId="0" fillId="0" fontId="5" numFmtId="4" xfId="0" applyAlignment="1" applyFont="1" applyNumberFormat="1">
      <alignment horizontal="right" vertical="bottom"/>
    </xf>
    <xf borderId="0" fillId="3" fontId="14" numFmtId="0" xfId="0" applyAlignment="1" applyFont="1">
      <alignment horizontal="left" readingOrder="0"/>
    </xf>
    <xf borderId="1" fillId="0" fontId="5" numFmtId="4" xfId="0" applyAlignment="1" applyBorder="1" applyFont="1" applyNumberFormat="1">
      <alignment horizontal="right" vertical="bottom"/>
    </xf>
    <xf borderId="0" fillId="0" fontId="2" numFmtId="37" xfId="0" applyAlignment="1" applyFont="1" applyNumberFormat="1">
      <alignment readingOrder="0" vertical="bottom"/>
    </xf>
    <xf borderId="2" fillId="0" fontId="6" numFmtId="164" xfId="0" applyBorder="1" applyFont="1" applyNumberFormat="1"/>
    <xf borderId="0" fillId="0" fontId="2" numFmtId="0" xfId="0" applyAlignment="1" applyFont="1">
      <alignment readingOrder="0" vertical="bottom"/>
    </xf>
    <xf borderId="0" fillId="0" fontId="2" numFmtId="49" xfId="0" applyAlignment="1" applyFont="1" applyNumberFormat="1">
      <alignment readingOrder="0" vertical="bottom"/>
    </xf>
    <xf borderId="2" fillId="0" fontId="5" numFmtId="166" xfId="0" applyAlignment="1" applyBorder="1" applyFont="1" applyNumberFormat="1">
      <alignment horizontal="right" vertical="bottom"/>
    </xf>
    <xf borderId="0" fillId="0" fontId="10" numFmtId="0" xfId="0" applyAlignment="1" applyFont="1">
      <alignment readingOrder="0" shrinkToFit="0" wrapText="0"/>
    </xf>
    <xf borderId="0" fillId="0" fontId="5" numFmtId="164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8" numFmtId="0" xfId="0" applyAlignment="1" applyFont="1">
      <alignment vertical="bottom"/>
    </xf>
    <xf borderId="0" fillId="2" fontId="5" numFmtId="164" xfId="0" applyAlignment="1" applyFont="1" applyNumberFormat="1">
      <alignment vertical="bottom"/>
    </xf>
    <xf borderId="0" fillId="2" fontId="8" numFmtId="164" xfId="0" applyAlignment="1" applyFont="1" applyNumberFormat="1">
      <alignment vertical="bottom"/>
    </xf>
    <xf borderId="0" fillId="7" fontId="5" numFmtId="0" xfId="0" applyAlignment="1" applyFill="1" applyFont="1">
      <alignment vertical="bottom"/>
    </xf>
    <xf borderId="0" fillId="3" fontId="5" numFmtId="0" xfId="0" applyAlignment="1" applyFont="1">
      <alignment vertical="bottom"/>
    </xf>
    <xf borderId="0" fillId="3" fontId="5" numFmtId="164" xfId="0" applyAlignment="1" applyFont="1" applyNumberFormat="1">
      <alignment horizontal="right" vertical="bottom"/>
    </xf>
    <xf borderId="0" fillId="3" fontId="5" numFmtId="164" xfId="0" applyAlignment="1" applyFont="1" applyNumberFormat="1">
      <alignment vertical="bottom"/>
    </xf>
    <xf borderId="0" fillId="3" fontId="8" numFmtId="0" xfId="0" applyAlignment="1" applyFont="1">
      <alignment vertical="bottom"/>
    </xf>
    <xf borderId="1" fillId="3" fontId="5" numFmtId="164" xfId="0" applyAlignment="1" applyBorder="1" applyFont="1" applyNumberFormat="1">
      <alignment horizontal="right" vertical="bottom"/>
    </xf>
    <xf borderId="0" fillId="8" fontId="5" numFmtId="0" xfId="0" applyAlignment="1" applyFill="1" applyFont="1">
      <alignment vertical="bottom"/>
    </xf>
    <xf borderId="0" fillId="8" fontId="8" numFmtId="0" xfId="0" applyAlignment="1" applyFont="1">
      <alignment vertical="bottom"/>
    </xf>
    <xf borderId="0" fillId="8" fontId="5" numFmtId="164" xfId="0" applyAlignment="1" applyFont="1" applyNumberFormat="1">
      <alignment vertical="bottom"/>
    </xf>
    <xf borderId="0" fillId="8" fontId="8" numFmtId="164" xfId="0" applyAlignment="1" applyFont="1" applyNumberFormat="1">
      <alignment vertical="bottom"/>
    </xf>
    <xf borderId="0" fillId="9" fontId="5" numFmtId="49" xfId="0" applyAlignment="1" applyFill="1" applyFont="1" applyNumberFormat="1">
      <alignment vertical="bottom"/>
    </xf>
    <xf borderId="0" fillId="9" fontId="5" numFmtId="0" xfId="0" applyAlignment="1" applyFont="1">
      <alignment vertical="bottom"/>
    </xf>
    <xf borderId="0" fillId="0" fontId="5" numFmtId="167" xfId="0" applyAlignment="1" applyFont="1" applyNumberFormat="1">
      <alignment horizontal="right" readingOrder="0" vertical="bottom"/>
    </xf>
    <xf borderId="0" fillId="0" fontId="5" numFmtId="167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1" fillId="0" fontId="5" numFmtId="164" xfId="0" applyAlignment="1" applyBorder="1" applyFont="1" applyNumberFormat="1">
      <alignment horizontal="right" vertical="bottom"/>
    </xf>
    <xf borderId="0" fillId="0" fontId="5" numFmtId="164" xfId="0" applyAlignment="1" applyFont="1" applyNumberFormat="1">
      <alignment horizontal="right" vertical="bottom"/>
    </xf>
    <xf borderId="0" fillId="0" fontId="15" numFmtId="0" xfId="0" applyAlignment="1" applyFont="1">
      <alignment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10" fontId="8" numFmtId="0" xfId="0" applyAlignment="1" applyFill="1" applyFont="1">
      <alignment readingOrder="0" shrinkToFit="0" vertical="bottom" wrapText="0"/>
    </xf>
    <xf borderId="0" fillId="6" fontId="8" numFmtId="0" xfId="0" applyAlignment="1" applyFont="1">
      <alignment readingOrder="0" shrinkToFit="0" vertical="bottom" wrapText="0"/>
    </xf>
    <xf borderId="0" fillId="10" fontId="5" numFmtId="0" xfId="0" applyAlignment="1" applyFont="1">
      <alignment shrinkToFit="0" vertical="bottom" wrapText="0"/>
    </xf>
    <xf borderId="0" fillId="6" fontId="5" numFmtId="0" xfId="0" applyAlignment="1" applyFont="1">
      <alignment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0" fontId="1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10" fontId="8" numFmtId="0" xfId="0" applyAlignment="1" applyFont="1">
      <alignment horizontal="right" readingOrder="0" shrinkToFit="0" vertical="bottom" wrapText="0"/>
    </xf>
    <xf borderId="0" fillId="6" fontId="8" numFmtId="0" xfId="0" applyAlignment="1" applyFont="1">
      <alignment horizontal="right" readingOrder="0" shrinkToFit="0" vertical="bottom" wrapText="0"/>
    </xf>
    <xf borderId="0" fillId="10" fontId="8" numFmtId="0" xfId="0" applyAlignment="1" applyFont="1">
      <alignment shrinkToFit="0" vertical="bottom" wrapText="0"/>
    </xf>
    <xf borderId="0" fillId="6" fontId="8" numFmtId="0" xfId="0" applyAlignment="1" applyFont="1">
      <alignment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right" readingOrder="0" shrinkToFit="0" vertical="bottom" wrapText="0"/>
    </xf>
    <xf borderId="0" fillId="10" fontId="11" numFmtId="0" xfId="0" applyAlignment="1" applyFont="1">
      <alignment horizontal="right" readingOrder="0" shrinkToFit="0" vertical="bottom" wrapText="0"/>
    </xf>
    <xf borderId="0" fillId="6" fontId="11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10" fontId="11" numFmtId="0" xfId="0" applyAlignment="1" applyFont="1">
      <alignment shrinkToFit="0" vertical="bottom" wrapText="0"/>
    </xf>
    <xf borderId="0" fillId="6" fontId="11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7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center" readingOrder="0" shrinkToFit="0" vertical="bottom" wrapText="0"/>
    </xf>
    <xf borderId="0" fillId="0" fontId="16" numFmtId="0" xfId="0" applyAlignment="1" applyFont="1">
      <alignment horizontal="right" readingOrder="0" shrinkToFit="0" vertical="bottom" wrapText="0"/>
    </xf>
    <xf borderId="0" fillId="10" fontId="16" numFmtId="0" xfId="0" applyAlignment="1" applyFont="1">
      <alignment horizontal="right" readingOrder="0" shrinkToFit="0" vertical="bottom" wrapText="0"/>
    </xf>
    <xf borderId="0" fillId="6" fontId="16" numFmtId="0" xfId="0" applyAlignment="1" applyFont="1">
      <alignment horizontal="right" readingOrder="0" shrinkToFit="0" vertical="bottom" wrapText="0"/>
    </xf>
    <xf borderId="0" fillId="0" fontId="15" numFmtId="0" xfId="0" applyAlignment="1" applyFont="1">
      <alignment vertical="bottom"/>
    </xf>
    <xf borderId="0" fillId="0" fontId="17" numFmtId="0" xfId="0" applyAlignment="1" applyFont="1">
      <alignment vertical="bottom"/>
    </xf>
    <xf borderId="0" fillId="0" fontId="5" numFmtId="167" xfId="0" applyAlignment="1" applyFont="1" applyNumberFormat="1">
      <alignment horizontal="right" vertical="bottom"/>
    </xf>
    <xf borderId="0" fillId="0" fontId="5" numFmtId="167" xfId="0" applyAlignment="1" applyFont="1" applyNumberFormat="1">
      <alignment vertical="bottom"/>
    </xf>
    <xf borderId="1" fillId="0" fontId="5" numFmtId="167" xfId="0" applyAlignment="1" applyBorder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16" numFmtId="0" xfId="0" applyAlignment="1" applyFont="1">
      <alignment vertical="bottom"/>
    </xf>
    <xf borderId="0" fillId="0" fontId="11" numFmtId="0" xfId="0" applyAlignment="1" applyFont="1">
      <alignment horizontal="center" vertical="bottom"/>
    </xf>
    <xf borderId="2" fillId="0" fontId="8" numFmtId="167" xfId="0" applyAlignment="1" applyBorder="1" applyFont="1" applyNumberFormat="1">
      <alignment horizontal="right" vertical="bottom"/>
    </xf>
    <xf borderId="0" fillId="0" fontId="15" numFmtId="0" xfId="0" applyAlignment="1" applyFont="1">
      <alignment horizontal="right" readingOrder="0" shrinkToFit="0" vertical="bottom" wrapText="0"/>
    </xf>
    <xf borderId="0" fillId="6" fontId="5" numFmtId="0" xfId="0" applyAlignment="1" applyFont="1">
      <alignment readingOrder="0" shrinkToFit="0" vertical="bottom" wrapText="0"/>
    </xf>
    <xf borderId="0" fillId="11" fontId="5" numFmtId="0" xfId="0" applyAlignment="1" applyFill="1" applyFont="1">
      <alignment readingOrder="0" shrinkToFit="0" vertical="bottom" wrapText="0"/>
    </xf>
    <xf borderId="0" fillId="11" fontId="5" numFmtId="0" xfId="0" applyAlignment="1" applyFont="1">
      <alignment shrinkToFit="0" vertical="bottom" wrapText="0"/>
    </xf>
    <xf borderId="0" fillId="11" fontId="5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1"/>
    </xf>
    <xf borderId="0" fillId="12" fontId="12" numFmtId="0" xfId="0" applyAlignment="1" applyFill="1" applyFont="1">
      <alignment horizontal="center" readingOrder="0"/>
    </xf>
    <xf borderId="0" fillId="0" fontId="8" numFmtId="0" xfId="0" applyAlignment="1" applyFont="1">
      <alignment shrinkToFit="0" vertical="bottom" wrapText="1"/>
    </xf>
    <xf borderId="0" fillId="8" fontId="2" numFmtId="0" xfId="0" applyFont="1"/>
    <xf borderId="0" fillId="8" fontId="8" numFmtId="0" xfId="0" applyFont="1"/>
    <xf borderId="0" fillId="8" fontId="2" numFmtId="164" xfId="0" applyFont="1" applyNumberFormat="1"/>
    <xf borderId="0" fillId="8" fontId="8" numFmtId="164" xfId="0" applyAlignment="1" applyFont="1" applyNumberFormat="1">
      <alignment readingOrder="0"/>
    </xf>
    <xf borderId="0" fillId="0" fontId="5" numFmtId="164" xfId="0" applyAlignment="1" applyFont="1" applyNumberFormat="1">
      <alignment readingOrder="0" vertical="bottom"/>
    </xf>
    <xf borderId="0" fillId="2" fontId="2" numFmtId="0" xfId="0" applyFont="1"/>
    <xf borderId="0" fillId="2" fontId="8" numFmtId="0" xfId="0" applyFont="1"/>
    <xf borderId="0" fillId="2" fontId="2" numFmtId="164" xfId="0" applyFont="1" applyNumberFormat="1"/>
    <xf borderId="0" fillId="2" fontId="8" numFmtId="164" xfId="0" applyAlignment="1" applyFont="1" applyNumberFormat="1">
      <alignment readingOrder="0"/>
    </xf>
    <xf borderId="0" fillId="3" fontId="2" numFmtId="0" xfId="0" applyFont="1"/>
    <xf borderId="0" fillId="3" fontId="5" numFmtId="0" xfId="0" applyFont="1"/>
    <xf borderId="1" fillId="3" fontId="5" numFmtId="164" xfId="0" applyAlignment="1" applyBorder="1" applyFont="1" applyNumberFormat="1">
      <alignment horizontal="right" readingOrder="0"/>
    </xf>
    <xf borderId="0" fillId="3" fontId="8" numFmtId="0" xfId="0" applyFont="1"/>
    <xf borderId="1" fillId="3" fontId="5" numFmtId="164" xfId="0" applyAlignment="1" applyBorder="1" applyFont="1" applyNumberFormat="1">
      <alignment horizontal="right"/>
    </xf>
    <xf borderId="0" fillId="3" fontId="2" numFmtId="164" xfId="0" applyFont="1" applyNumberFormat="1"/>
    <xf borderId="0" fillId="0" fontId="5" numFmtId="0" xfId="0" applyAlignment="1" applyFont="1">
      <alignment horizontal="right" readingOrder="0"/>
    </xf>
    <xf borderId="0" fillId="0" fontId="5" numFmtId="164" xfId="0" applyFont="1" applyNumberFormat="1"/>
    <xf borderId="0" fillId="0" fontId="5" numFmtId="164" xfId="0" applyAlignment="1" applyFont="1" applyNumberFormat="1">
      <alignment horizontal="right" readingOrder="0"/>
    </xf>
    <xf borderId="0" fillId="0" fontId="5" numFmtId="164" xfId="0" applyAlignment="1" applyFont="1" applyNumberFormat="1">
      <alignment readingOrder="0"/>
    </xf>
    <xf borderId="1" fillId="0" fontId="5" numFmtId="164" xfId="0" applyAlignment="1" applyBorder="1" applyFont="1" applyNumberFormat="1">
      <alignment horizontal="right" readingOrder="0"/>
    </xf>
    <xf borderId="0" fillId="0" fontId="2" numFmtId="164" xfId="0" applyAlignment="1" applyFont="1" applyNumberFormat="1">
      <alignment vertical="bottom"/>
    </xf>
    <xf borderId="0" fillId="0" fontId="8" numFmtId="164" xfId="0" applyAlignment="1" applyFont="1" applyNumberFormat="1">
      <alignment horizontal="right" vertical="bottom"/>
    </xf>
    <xf borderId="1" fillId="0" fontId="5" numFmtId="164" xfId="0" applyAlignment="1" applyBorder="1" applyFont="1" applyNumberFormat="1">
      <alignment horizontal="right"/>
    </xf>
    <xf borderId="0" fillId="0" fontId="5" numFmtId="0" xfId="0" applyAlignment="1" applyFont="1">
      <alignment horizontal="right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readingOrder="0" vertical="bottom"/>
    </xf>
    <xf borderId="1" fillId="0" fontId="8" numFmtId="164" xfId="0" applyAlignment="1" applyBorder="1" applyFont="1" applyNumberFormat="1">
      <alignment horizontal="right" vertical="bottom"/>
    </xf>
    <xf borderId="0" fillId="0" fontId="5" numFmtId="3" xfId="0" applyAlignment="1" applyFont="1" applyNumberFormat="1">
      <alignment horizontal="right" readingOrder="0" vertical="bottom"/>
    </xf>
    <xf borderId="0" fillId="3" fontId="5" numFmtId="0" xfId="0" applyAlignment="1" applyFont="1">
      <alignment shrinkToFit="0" vertical="bottom" wrapText="0"/>
    </xf>
    <xf borderId="0" fillId="0" fontId="2" numFmtId="4" xfId="0" applyAlignment="1" applyFont="1" applyNumberFormat="1">
      <alignment readingOrder="0" vertical="bottom"/>
    </xf>
    <xf borderId="0" fillId="3" fontId="18" numFmtId="0" xfId="0" applyAlignment="1" applyFont="1">
      <alignment readingOrder="0"/>
    </xf>
    <xf borderId="2" fillId="0" fontId="8" numFmtId="166" xfId="0" applyAlignment="1" applyBorder="1" applyFont="1" applyNumberFormat="1">
      <alignment horizontal="right" vertical="bottom"/>
    </xf>
    <xf borderId="0" fillId="0" fontId="7" numFmtId="166" xfId="0" applyAlignment="1" applyFont="1" applyNumberFormat="1">
      <alignment readingOrder="0" vertical="bottom"/>
    </xf>
    <xf borderId="0" fillId="0" fontId="7" numFmtId="0" xfId="0" applyAlignment="1" applyFont="1">
      <alignment readingOrder="0" vertical="bottom"/>
    </xf>
    <xf borderId="0" fillId="0" fontId="2" numFmtId="4" xfId="0" applyAlignment="1" applyFont="1" applyNumberFormat="1">
      <alignment vertical="bottom"/>
    </xf>
    <xf borderId="0" fillId="0" fontId="7" numFmtId="4" xfId="0" applyAlignment="1" applyFont="1" applyNumberFormat="1">
      <alignment readingOrder="0"/>
    </xf>
    <xf borderId="0" fillId="0" fontId="7" numFmtId="4" xfId="0" applyAlignment="1" applyFont="1" applyNumberFormat="1">
      <alignment readingOrder="0" vertical="bottom"/>
    </xf>
    <xf borderId="0" fillId="0" fontId="8" numFmtId="49" xfId="0" applyAlignment="1" applyFont="1" applyNumberFormat="1">
      <alignment readingOrder="0" vertical="bottom"/>
    </xf>
    <xf borderId="0" fillId="3" fontId="5" numFmtId="0" xfId="0" applyAlignment="1" applyFont="1">
      <alignment readingOrder="0"/>
    </xf>
    <xf borderId="0" fillId="3" fontId="5" numFmtId="164" xfId="0" applyAlignment="1" applyFont="1" applyNumberFormat="1">
      <alignment horizontal="right" readingOrder="0"/>
    </xf>
    <xf borderId="0" fillId="4" fontId="2" numFmtId="167" xfId="0" applyAlignment="1" applyFont="1" applyNumberFormat="1">
      <alignment vertical="bottom"/>
    </xf>
    <xf borderId="0" fillId="4" fontId="8" numFmtId="167" xfId="0" applyAlignment="1" applyFont="1" applyNumberFormat="1">
      <alignment shrinkToFit="0" vertical="bottom" wrapText="1"/>
    </xf>
    <xf borderId="0" fillId="4" fontId="8" numFmtId="167" xfId="0" applyAlignment="1" applyFont="1" applyNumberFormat="1">
      <alignment vertical="bottom"/>
    </xf>
    <xf borderId="0" fillId="4" fontId="8" numFmtId="167" xfId="0" applyAlignment="1" applyFont="1" applyNumberFormat="1">
      <alignment shrinkToFit="0" vertical="bottom" wrapText="1"/>
    </xf>
    <xf borderId="0" fillId="4" fontId="8" numFmtId="167" xfId="0" applyAlignment="1" applyFont="1" applyNumberFormat="1">
      <alignment readingOrder="0" shrinkToFit="0" vertical="bottom" wrapText="1"/>
    </xf>
    <xf borderId="0" fillId="4" fontId="8" numFmtId="167" xfId="0" applyAlignment="1" applyFont="1" applyNumberFormat="1">
      <alignment shrinkToFit="0" vertical="bottom" wrapText="0"/>
    </xf>
    <xf borderId="0" fillId="0" fontId="5" numFmtId="167" xfId="0" applyAlignment="1" applyFont="1" applyNumberFormat="1">
      <alignment shrinkToFit="0" vertical="bottom" wrapText="1"/>
    </xf>
    <xf borderId="0" fillId="0" fontId="5" numFmtId="167" xfId="0" applyAlignment="1" applyFont="1" applyNumberFormat="1">
      <alignment horizontal="right" readingOrder="0" shrinkToFit="0" vertical="bottom" wrapText="1"/>
    </xf>
    <xf borderId="0" fillId="0" fontId="5" numFmtId="164" xfId="0" applyAlignment="1" applyFont="1" applyNumberFormat="1">
      <alignment shrinkToFit="0" vertical="bottom" wrapText="1"/>
    </xf>
    <xf borderId="0" fillId="0" fontId="5" numFmtId="167" xfId="0" applyAlignment="1" applyFont="1" applyNumberFormat="1">
      <alignment horizontal="right" shrinkToFit="0" vertical="bottom" wrapText="1"/>
    </xf>
    <xf borderId="1" fillId="0" fontId="5" numFmtId="167" xfId="0" applyAlignment="1" applyBorder="1" applyFont="1" applyNumberFormat="1">
      <alignment horizontal="right" shrinkToFit="0" vertical="bottom" wrapText="1"/>
    </xf>
    <xf borderId="0" fillId="0" fontId="2" numFmtId="167" xfId="0" applyAlignment="1" applyFont="1" applyNumberFormat="1">
      <alignment vertical="bottom"/>
    </xf>
    <xf borderId="0" fillId="0" fontId="5" numFmtId="167" xfId="0" applyAlignment="1" applyFont="1" applyNumberFormat="1">
      <alignment readingOrder="0" shrinkToFit="0" vertical="bottom" wrapText="1"/>
    </xf>
    <xf borderId="2" fillId="0" fontId="8" numFmtId="164" xfId="0" applyAlignment="1" applyBorder="1" applyFont="1" applyNumberFormat="1">
      <alignment horizontal="right" shrinkToFit="0" vertical="bottom" wrapText="1"/>
    </xf>
    <xf borderId="0" fillId="0" fontId="5" numFmtId="0" xfId="0" applyAlignment="1" applyFont="1">
      <alignment horizontal="right" readingOrder="0" vertical="bottom"/>
    </xf>
    <xf borderId="0" fillId="0" fontId="7" numFmtId="164" xfId="0" applyAlignment="1" applyFont="1" applyNumberFormat="1">
      <alignment readingOrder="0" vertical="bottom"/>
    </xf>
    <xf borderId="0" fillId="3" fontId="13" numFmtId="0" xfId="0" applyAlignment="1" applyFont="1">
      <alignment shrinkToFit="0" vertical="bottom" wrapText="0"/>
    </xf>
    <xf borderId="0" fillId="0" fontId="19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0" fontId="5" numFmtId="164" xfId="0" applyAlignment="1" applyBorder="1" applyFont="1" applyNumberFormat="1">
      <alignment horizontal="right" readingOrder="0" vertical="bottom"/>
    </xf>
    <xf borderId="1" fillId="0" fontId="8" numFmtId="166" xfId="0" applyAlignment="1" applyBorder="1" applyFont="1" applyNumberFormat="1">
      <alignment horizontal="right" vertical="bottom"/>
    </xf>
    <xf borderId="0" fillId="0" fontId="5" numFmtId="166" xfId="0" applyAlignment="1" applyFont="1" applyNumberFormat="1">
      <alignment shrinkToFit="0" vertical="bottom" wrapText="0"/>
    </xf>
    <xf borderId="0" fillId="0" fontId="5" numFmtId="166" xfId="0" applyAlignment="1" applyFont="1" applyNumberFormat="1">
      <alignment readingOrder="0" shrinkToFit="0" vertical="bottom" wrapText="0"/>
    </xf>
    <xf borderId="0" fillId="6" fontId="5" numFmtId="49" xfId="0" applyAlignment="1" applyFont="1" applyNumberFormat="1">
      <alignment vertical="bottom"/>
    </xf>
    <xf borderId="0" fillId="3" fontId="20" numFmtId="166" xfId="0" applyAlignment="1" applyFont="1" applyNumberFormat="1">
      <alignment shrinkToFit="0" vertical="bottom" wrapText="0"/>
    </xf>
    <xf borderId="2" fillId="0" fontId="5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4.5"/>
    <col customWidth="1" min="3" max="3" width="16.25"/>
    <col customWidth="1" min="4" max="4" width="15.75"/>
  </cols>
  <sheetData>
    <row r="1">
      <c r="A1" s="1" t="s">
        <v>0</v>
      </c>
      <c r="D1" s="2"/>
    </row>
    <row r="2">
      <c r="A2" s="2"/>
      <c r="B2" s="2"/>
      <c r="C2" s="2"/>
      <c r="D2" s="2"/>
    </row>
    <row r="3">
      <c r="D3" s="2"/>
    </row>
    <row r="4">
      <c r="A4" s="3"/>
      <c r="B4" s="4" t="s">
        <v>1</v>
      </c>
      <c r="C4" s="3"/>
      <c r="D4" s="3"/>
    </row>
    <row r="5">
      <c r="A5" s="3"/>
      <c r="B5" s="5"/>
      <c r="C5" s="6" t="s">
        <v>2</v>
      </c>
      <c r="D5" s="6" t="s">
        <v>3</v>
      </c>
    </row>
    <row r="6">
      <c r="A6" s="4" t="s">
        <v>4</v>
      </c>
      <c r="B6" s="3" t="s">
        <v>5</v>
      </c>
      <c r="C6" s="6" t="s">
        <v>6</v>
      </c>
      <c r="D6" s="7"/>
    </row>
    <row r="7">
      <c r="A7" s="8" t="s">
        <v>7</v>
      </c>
      <c r="C7" s="9"/>
      <c r="D7" s="2"/>
    </row>
    <row r="8">
      <c r="A8" s="10"/>
      <c r="B8" s="8" t="s">
        <v>8</v>
      </c>
      <c r="C8" s="11">
        <v>1175804.58</v>
      </c>
      <c r="D8" s="2"/>
    </row>
    <row r="9">
      <c r="A9" s="10"/>
      <c r="B9" s="12" t="s">
        <v>9</v>
      </c>
      <c r="C9" s="13">
        <v>1493064.0</v>
      </c>
      <c r="D9" s="2"/>
    </row>
    <row r="10">
      <c r="A10" s="10"/>
      <c r="B10" s="8" t="s">
        <v>10</v>
      </c>
      <c r="C10" s="13">
        <v>74296.07</v>
      </c>
      <c r="D10" s="2"/>
    </row>
    <row r="11">
      <c r="A11" s="10"/>
      <c r="B11" s="14" t="s">
        <v>11</v>
      </c>
      <c r="C11" s="15">
        <v>133577.72</v>
      </c>
      <c r="D11" s="2"/>
    </row>
    <row r="12">
      <c r="A12" s="10"/>
      <c r="B12" s="14" t="s">
        <v>12</v>
      </c>
      <c r="C12" s="14">
        <v>271599.57</v>
      </c>
    </row>
    <row r="13">
      <c r="A13" s="10"/>
      <c r="B13" s="8" t="s">
        <v>13</v>
      </c>
      <c r="C13" s="14">
        <v>89649.48</v>
      </c>
    </row>
    <row r="14">
      <c r="A14" s="10"/>
      <c r="B14" s="14" t="s">
        <v>14</v>
      </c>
      <c r="C14" s="14">
        <v>56030.92</v>
      </c>
      <c r="D14" s="13"/>
    </row>
    <row r="15">
      <c r="A15" s="12"/>
      <c r="C15" s="2"/>
      <c r="D15" s="15"/>
    </row>
    <row r="16">
      <c r="A16" s="16" t="s">
        <v>15</v>
      </c>
      <c r="C16" s="9"/>
      <c r="D16" s="2"/>
    </row>
    <row r="17">
      <c r="A17" s="10"/>
      <c r="B17" s="8" t="s">
        <v>10</v>
      </c>
      <c r="C17" s="17">
        <v>4500.0</v>
      </c>
      <c r="D17" s="2"/>
      <c r="H17" s="18"/>
    </row>
    <row r="18">
      <c r="A18" s="10"/>
      <c r="D18" s="2"/>
      <c r="H18" s="13"/>
    </row>
    <row r="19">
      <c r="A19" s="19"/>
      <c r="B19" s="20" t="s">
        <v>16</v>
      </c>
      <c r="C19" s="21"/>
      <c r="D19" s="22"/>
      <c r="H19" s="15"/>
    </row>
    <row r="20">
      <c r="A20" s="10"/>
      <c r="B20" s="8" t="s">
        <v>17</v>
      </c>
      <c r="C20" s="23">
        <v>168938.72</v>
      </c>
      <c r="D20" s="24"/>
      <c r="H20" s="14"/>
    </row>
    <row r="21">
      <c r="A21" s="10"/>
      <c r="B21" s="25" t="s">
        <v>18</v>
      </c>
      <c r="C21" s="26">
        <f>SUM(C7:C20)</f>
        <v>3467461.06</v>
      </c>
      <c r="D21" s="2"/>
    </row>
    <row r="22">
      <c r="A22" s="10"/>
      <c r="B22" s="2"/>
      <c r="C22" s="2"/>
      <c r="D22" s="2"/>
    </row>
    <row r="23">
      <c r="A23" s="12" t="s">
        <v>19</v>
      </c>
      <c r="B23" s="12" t="s">
        <v>20</v>
      </c>
      <c r="C23" s="18">
        <v>0.0</v>
      </c>
      <c r="E23" s="27"/>
    </row>
    <row r="24">
      <c r="A24" s="12" t="s">
        <v>21</v>
      </c>
      <c r="B24" s="12" t="s">
        <v>22</v>
      </c>
      <c r="C24" s="18">
        <v>67000.0</v>
      </c>
      <c r="E24" s="28"/>
    </row>
    <row r="25">
      <c r="A25" s="12" t="s">
        <v>23</v>
      </c>
      <c r="B25" s="12" t="s">
        <v>24</v>
      </c>
      <c r="C25" s="29">
        <v>0.0</v>
      </c>
      <c r="D25" s="2"/>
    </row>
    <row r="26">
      <c r="A26" s="12" t="s">
        <v>25</v>
      </c>
      <c r="B26" s="12" t="s">
        <v>26</v>
      </c>
      <c r="C26" s="29">
        <v>0.0</v>
      </c>
      <c r="D26" s="2"/>
    </row>
    <row r="27">
      <c r="A27" s="12" t="s">
        <v>27</v>
      </c>
      <c r="B27" s="12" t="s">
        <v>28</v>
      </c>
      <c r="C27" s="29">
        <v>16326.0</v>
      </c>
      <c r="E27" s="30"/>
    </row>
    <row r="28">
      <c r="A28" s="12" t="s">
        <v>29</v>
      </c>
      <c r="B28" s="12" t="s">
        <v>30</v>
      </c>
      <c r="C28" s="29">
        <v>31000.0</v>
      </c>
      <c r="D28" s="9"/>
    </row>
    <row r="29">
      <c r="A29" s="12"/>
      <c r="B29" s="8" t="s">
        <v>31</v>
      </c>
      <c r="C29" s="18">
        <v>53532.48</v>
      </c>
      <c r="D29" s="9"/>
    </row>
    <row r="30">
      <c r="A30" s="12"/>
      <c r="B30" s="8" t="s">
        <v>32</v>
      </c>
      <c r="C30" s="31">
        <v>26250.48</v>
      </c>
    </row>
    <row r="31">
      <c r="A31" s="12"/>
      <c r="B31" s="8" t="s">
        <v>33</v>
      </c>
      <c r="C31" s="18">
        <v>19710.72</v>
      </c>
      <c r="D31" s="9"/>
    </row>
    <row r="32">
      <c r="A32" s="12"/>
      <c r="B32" s="8" t="s">
        <v>34</v>
      </c>
      <c r="C32" s="18">
        <v>4677.48</v>
      </c>
      <c r="D32" s="9"/>
    </row>
    <row r="33">
      <c r="A33" s="12"/>
      <c r="B33" s="8" t="s">
        <v>35</v>
      </c>
      <c r="C33" s="18">
        <v>10824.48</v>
      </c>
      <c r="D33" s="9"/>
    </row>
    <row r="34">
      <c r="A34" s="12"/>
      <c r="B34" s="8" t="s">
        <v>36</v>
      </c>
      <c r="C34" s="18">
        <v>7020.0</v>
      </c>
      <c r="D34" s="9"/>
    </row>
    <row r="35">
      <c r="A35" s="25"/>
      <c r="B35" s="8" t="s">
        <v>37</v>
      </c>
      <c r="C35" s="23">
        <v>2700.0</v>
      </c>
      <c r="D35" s="32"/>
    </row>
    <row r="36">
      <c r="A36" s="25"/>
      <c r="B36" s="25" t="s">
        <v>38</v>
      </c>
      <c r="C36" s="26">
        <f>SUM(C21:C35)</f>
        <v>3706502.7</v>
      </c>
      <c r="D36" s="2"/>
    </row>
    <row r="37">
      <c r="A37" s="10"/>
      <c r="B37" s="10"/>
      <c r="C37" s="33"/>
      <c r="D37" s="2"/>
    </row>
    <row r="38">
      <c r="A38" s="34"/>
      <c r="B38" s="34" t="s">
        <v>3</v>
      </c>
      <c r="C38" s="35" t="s">
        <v>2</v>
      </c>
      <c r="D38" s="35" t="s">
        <v>3</v>
      </c>
    </row>
    <row r="39">
      <c r="A39" s="34" t="s">
        <v>39</v>
      </c>
      <c r="B39" s="34" t="s">
        <v>5</v>
      </c>
      <c r="C39" s="35" t="s">
        <v>6</v>
      </c>
      <c r="D39" s="36"/>
    </row>
    <row r="40">
      <c r="A40" s="10"/>
      <c r="B40" s="25" t="s">
        <v>40</v>
      </c>
      <c r="C40" s="33"/>
      <c r="D40" s="2"/>
    </row>
    <row r="41">
      <c r="A41" s="2"/>
      <c r="B41" s="37" t="s">
        <v>41</v>
      </c>
      <c r="C41" s="29"/>
      <c r="D41" s="33">
        <f>Exec!C82</f>
        <v>-573624.69</v>
      </c>
    </row>
    <row r="42">
      <c r="A42" s="2"/>
      <c r="B42" s="37" t="s">
        <v>42</v>
      </c>
      <c r="C42" s="29"/>
      <c r="D42" s="33">
        <f>Admin!C31</f>
        <v>-739621.7128</v>
      </c>
    </row>
    <row r="43">
      <c r="A43" s="2"/>
      <c r="B43" s="38" t="s">
        <v>43</v>
      </c>
      <c r="C43" s="29"/>
      <c r="D43" s="33">
        <f>HR!C13</f>
        <v>-138853.1</v>
      </c>
    </row>
    <row r="44">
      <c r="A44" s="2"/>
      <c r="B44" s="38" t="s">
        <v>44</v>
      </c>
      <c r="C44" s="29"/>
      <c r="D44" s="33">
        <f>'Building Ops'!C21</f>
        <v>-212243.7718</v>
      </c>
    </row>
    <row r="45">
      <c r="A45" s="2"/>
      <c r="B45" s="38" t="s">
        <v>45</v>
      </c>
      <c r="C45" s="29"/>
      <c r="D45" s="33">
        <f>'Service Centres'!C118</f>
        <v>-379829</v>
      </c>
      <c r="E45" s="39"/>
    </row>
    <row r="46">
      <c r="A46" s="2"/>
      <c r="B46" s="38" t="s">
        <v>46</v>
      </c>
      <c r="C46" s="29"/>
      <c r="D46" s="33">
        <f>'Front Desk'!C17</f>
        <v>-105969</v>
      </c>
    </row>
    <row r="47">
      <c r="A47" s="2"/>
      <c r="B47" s="38" t="s">
        <v>47</v>
      </c>
      <c r="C47" s="29"/>
      <c r="D47" s="33">
        <f>USC!C44</f>
        <v>-337746.6995</v>
      </c>
    </row>
    <row r="48">
      <c r="A48" s="2"/>
      <c r="B48" s="38" t="s">
        <v>48</v>
      </c>
      <c r="C48" s="29"/>
      <c r="D48" s="33">
        <f>Clubs!C21</f>
        <v>-270899.57</v>
      </c>
    </row>
    <row r="49">
      <c r="A49" s="2"/>
      <c r="B49" s="37" t="s">
        <v>49</v>
      </c>
      <c r="C49" s="29"/>
      <c r="D49" s="33">
        <f>'Student Development'!C66</f>
        <v>-156939.2392</v>
      </c>
    </row>
    <row r="50">
      <c r="A50" s="2"/>
      <c r="B50" s="37" t="s">
        <v>50</v>
      </c>
      <c r="C50" s="29"/>
      <c r="D50" s="33">
        <f>Communications!C28</f>
        <v>-339331.0182</v>
      </c>
    </row>
    <row r="51">
      <c r="A51" s="2"/>
      <c r="B51" s="38" t="s">
        <v>51</v>
      </c>
      <c r="C51" s="29"/>
      <c r="D51" s="17">
        <v>-59292.0</v>
      </c>
    </row>
    <row r="52">
      <c r="A52" s="2"/>
      <c r="B52" s="38" t="s">
        <v>52</v>
      </c>
      <c r="C52" s="29"/>
      <c r="D52" s="17">
        <v>-29268.0</v>
      </c>
    </row>
    <row r="53">
      <c r="A53" s="2"/>
      <c r="B53" s="38" t="s">
        <v>53</v>
      </c>
      <c r="C53" s="29"/>
      <c r="D53" s="40">
        <v>-5346.0</v>
      </c>
    </row>
    <row r="54">
      <c r="A54" s="2"/>
      <c r="B54" s="37" t="s">
        <v>54</v>
      </c>
      <c r="C54" s="29"/>
      <c r="D54" s="40">
        <v>-15363.0</v>
      </c>
    </row>
    <row r="55">
      <c r="A55" s="2"/>
      <c r="B55" s="37" t="s">
        <v>55</v>
      </c>
      <c r="C55" s="29"/>
      <c r="D55" s="40">
        <v>-12177.0</v>
      </c>
    </row>
    <row r="56">
      <c r="A56" s="2"/>
      <c r="B56" s="37" t="s">
        <v>56</v>
      </c>
      <c r="C56" s="29"/>
      <c r="D56" s="40">
        <v>-30267.0</v>
      </c>
    </row>
    <row r="57">
      <c r="A57" s="2"/>
      <c r="B57" s="38" t="s">
        <v>57</v>
      </c>
      <c r="C57" s="41"/>
      <c r="D57" s="42">
        <v>-2295.0</v>
      </c>
    </row>
    <row r="58">
      <c r="A58" s="2"/>
      <c r="B58" s="38"/>
      <c r="C58" s="32"/>
      <c r="D58" s="43">
        <f>sum(D41:D57)</f>
        <v>-3409065.801</v>
      </c>
    </row>
    <row r="59">
      <c r="A59" s="2"/>
      <c r="B59" s="37" t="s">
        <v>58</v>
      </c>
      <c r="C59" s="26"/>
      <c r="D59" s="44">
        <f>(C36+D58)</f>
        <v>297436.8985</v>
      </c>
    </row>
    <row r="60">
      <c r="A60" s="2"/>
      <c r="B60" s="37"/>
      <c r="C60" s="2"/>
      <c r="D60" s="2"/>
    </row>
    <row r="61">
      <c r="A61" s="2"/>
      <c r="B61" s="37" t="s">
        <v>59</v>
      </c>
      <c r="C61" s="2"/>
      <c r="D61" s="2"/>
    </row>
    <row r="62">
      <c r="A62" s="2"/>
      <c r="B62" s="38" t="s">
        <v>60</v>
      </c>
      <c r="C62" s="45">
        <f>'The Wing'!C27</f>
        <v>24023.41</v>
      </c>
      <c r="D62" s="2"/>
    </row>
    <row r="63">
      <c r="A63" s="2"/>
      <c r="B63" s="38" t="s">
        <v>61</v>
      </c>
      <c r="C63" s="45">
        <v>-100000.0</v>
      </c>
      <c r="D63" s="2"/>
    </row>
    <row r="64">
      <c r="A64" s="2"/>
      <c r="B64" s="37" t="s">
        <v>62</v>
      </c>
      <c r="C64" s="45">
        <f>Ollies!B67</f>
        <v>-98663.13</v>
      </c>
      <c r="D64" s="2"/>
    </row>
    <row r="65">
      <c r="A65" s="2"/>
      <c r="B65" s="37" t="s">
        <v>63</v>
      </c>
      <c r="C65" s="46">
        <f>Roosters!O69</f>
        <v>15143.75</v>
      </c>
      <c r="D65" s="32"/>
    </row>
    <row r="66">
      <c r="A66" s="2"/>
      <c r="B66" s="37"/>
      <c r="C66" s="47"/>
      <c r="D66" s="2"/>
    </row>
    <row r="67">
      <c r="B67" s="38" t="s">
        <v>64</v>
      </c>
    </row>
    <row r="68">
      <c r="B68" s="38"/>
    </row>
    <row r="69">
      <c r="B69" s="37"/>
      <c r="C69" s="48">
        <f>sum(D59+C62+C63+C64+C65)</f>
        <v>137940.9285</v>
      </c>
      <c r="D69" s="49"/>
    </row>
    <row r="70">
      <c r="B70" s="37"/>
    </row>
    <row r="71">
      <c r="B71" s="37" t="s">
        <v>65</v>
      </c>
    </row>
    <row r="73">
      <c r="C73" s="50">
        <f>C69-92140.72</f>
        <v>45800.20854</v>
      </c>
      <c r="D73" s="51"/>
      <c r="E73" s="52"/>
    </row>
    <row r="76">
      <c r="E76" s="53"/>
      <c r="F76" s="53"/>
      <c r="G76" s="53"/>
      <c r="H76" s="53"/>
    </row>
    <row r="77">
      <c r="E77" s="53"/>
      <c r="F77" s="53"/>
      <c r="G77" s="53"/>
      <c r="H77" s="53"/>
    </row>
  </sheetData>
  <mergeCells count="4">
    <mergeCell ref="A1:C1"/>
    <mergeCell ref="A3:C3"/>
    <mergeCell ref="A16:B16"/>
    <mergeCell ref="E73:H75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0"/>
    <col customWidth="1" min="3" max="3" width="15.13"/>
    <col customWidth="1" min="7" max="7" width="13.13"/>
  </cols>
  <sheetData>
    <row r="1">
      <c r="A1" s="171" t="s">
        <v>483</v>
      </c>
      <c r="B1" s="2"/>
      <c r="C1" s="2"/>
      <c r="D1" s="2"/>
    </row>
    <row r="2">
      <c r="A2" s="177"/>
      <c r="B2" s="178" t="s">
        <v>2</v>
      </c>
      <c r="C2" s="179"/>
      <c r="D2" s="2"/>
    </row>
    <row r="3">
      <c r="A3" s="178" t="s">
        <v>39</v>
      </c>
      <c r="B3" s="178" t="s">
        <v>5</v>
      </c>
      <c r="C3" s="180" t="s">
        <v>6</v>
      </c>
      <c r="D3" s="2"/>
    </row>
    <row r="4">
      <c r="A4" s="12" t="s">
        <v>484</v>
      </c>
      <c r="B4" s="12" t="s">
        <v>485</v>
      </c>
      <c r="C4" s="29">
        <v>5000.0</v>
      </c>
      <c r="D4" s="96"/>
    </row>
    <row r="5">
      <c r="A5" s="12" t="s">
        <v>486</v>
      </c>
      <c r="B5" s="12" t="s">
        <v>487</v>
      </c>
      <c r="C5" s="41">
        <v>0.0</v>
      </c>
      <c r="D5" s="30"/>
    </row>
    <row r="6">
      <c r="A6" s="12" t="s">
        <v>488</v>
      </c>
      <c r="B6" s="12" t="s">
        <v>489</v>
      </c>
      <c r="C6" s="29">
        <f>sum(C4:C5)</f>
        <v>5000</v>
      </c>
      <c r="D6" s="2"/>
    </row>
    <row r="7">
      <c r="A7" s="2"/>
      <c r="B7" s="2"/>
      <c r="C7" s="192"/>
      <c r="D7" s="2"/>
    </row>
    <row r="8">
      <c r="A8" s="172"/>
      <c r="B8" s="173" t="s">
        <v>3</v>
      </c>
      <c r="C8" s="174"/>
      <c r="D8" s="2"/>
    </row>
    <row r="9">
      <c r="A9" s="173" t="s">
        <v>39</v>
      </c>
      <c r="B9" s="173" t="s">
        <v>5</v>
      </c>
      <c r="C9" s="175" t="s">
        <v>6</v>
      </c>
      <c r="D9" s="2"/>
      <c r="F9" s="18"/>
    </row>
    <row r="10">
      <c r="A10" s="83"/>
      <c r="B10" s="8" t="s">
        <v>490</v>
      </c>
      <c r="C10" s="199">
        <v>38642.0</v>
      </c>
      <c r="D10" s="28"/>
    </row>
    <row r="11">
      <c r="A11" s="83" t="s">
        <v>491</v>
      </c>
      <c r="B11" s="12" t="s">
        <v>80</v>
      </c>
      <c r="C11" s="18">
        <v>15876.0</v>
      </c>
      <c r="D11" s="28"/>
    </row>
    <row r="12">
      <c r="A12" s="12" t="s">
        <v>492</v>
      </c>
      <c r="B12" s="12" t="s">
        <v>493</v>
      </c>
      <c r="C12" s="18">
        <v>0.0</v>
      </c>
      <c r="D12" s="30"/>
    </row>
    <row r="13">
      <c r="A13" s="12" t="s">
        <v>494</v>
      </c>
      <c r="B13" s="12" t="s">
        <v>495</v>
      </c>
      <c r="C13" s="29">
        <v>1188.0</v>
      </c>
      <c r="D13" s="200"/>
    </row>
    <row r="14">
      <c r="A14" s="12" t="s">
        <v>496</v>
      </c>
      <c r="B14" s="12" t="s">
        <v>224</v>
      </c>
      <c r="C14" s="18">
        <v>0.0</v>
      </c>
      <c r="D14" s="2"/>
    </row>
    <row r="15">
      <c r="A15" s="12" t="s">
        <v>497</v>
      </c>
      <c r="B15" s="12" t="s">
        <v>498</v>
      </c>
      <c r="C15" s="18">
        <v>1724.56</v>
      </c>
      <c r="D15" s="30"/>
    </row>
    <row r="16">
      <c r="A16" s="12" t="s">
        <v>499</v>
      </c>
      <c r="B16" s="12" t="s">
        <v>500</v>
      </c>
      <c r="C16" s="29">
        <v>1500.0</v>
      </c>
      <c r="D16" s="30"/>
    </row>
    <row r="17">
      <c r="A17" s="12" t="s">
        <v>501</v>
      </c>
      <c r="B17" s="12" t="s">
        <v>502</v>
      </c>
      <c r="C17" s="201">
        <v>212669.01</v>
      </c>
      <c r="D17" s="30"/>
    </row>
    <row r="18">
      <c r="A18" s="12" t="s">
        <v>503</v>
      </c>
      <c r="B18" s="12" t="s">
        <v>504</v>
      </c>
      <c r="C18" s="29">
        <v>4300.0</v>
      </c>
    </row>
    <row r="19">
      <c r="A19" s="12" t="s">
        <v>505</v>
      </c>
      <c r="B19" s="12" t="s">
        <v>506</v>
      </c>
      <c r="C19" s="29">
        <v>0.0</v>
      </c>
      <c r="D19" s="2"/>
    </row>
    <row r="20">
      <c r="A20" s="2"/>
      <c r="B20" s="2"/>
      <c r="C20" s="41">
        <f>sum(C10:C19)</f>
        <v>275899.57</v>
      </c>
      <c r="D20" s="2"/>
      <c r="E20" s="202"/>
    </row>
    <row r="21">
      <c r="A21" s="119" t="s">
        <v>507</v>
      </c>
      <c r="B21" s="2"/>
      <c r="C21" s="203">
        <f>(C6-C20)</f>
        <v>-270899.57</v>
      </c>
      <c r="D21" s="2"/>
    </row>
    <row r="22">
      <c r="F22" s="202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25"/>
  </cols>
  <sheetData>
    <row r="1">
      <c r="A1" s="119" t="s">
        <v>46</v>
      </c>
      <c r="B1" s="2"/>
      <c r="C1" s="2"/>
      <c r="D1" s="2"/>
    </row>
    <row r="2">
      <c r="A2" s="172"/>
      <c r="B2" s="173" t="s">
        <v>3</v>
      </c>
      <c r="C2" s="174"/>
      <c r="D2" s="2"/>
    </row>
    <row r="3">
      <c r="A3" s="173" t="s">
        <v>39</v>
      </c>
      <c r="B3" s="173" t="s">
        <v>5</v>
      </c>
      <c r="C3" s="175" t="s">
        <v>6</v>
      </c>
      <c r="D3" s="2"/>
    </row>
    <row r="4">
      <c r="B4" s="8" t="s">
        <v>142</v>
      </c>
      <c r="C4" s="29">
        <f>86700*0.5</f>
        <v>43350</v>
      </c>
      <c r="D4" s="204"/>
    </row>
    <row r="5">
      <c r="A5" s="8" t="s">
        <v>508</v>
      </c>
      <c r="B5" s="8" t="s">
        <v>509</v>
      </c>
      <c r="C5" s="14">
        <v>0.0</v>
      </c>
    </row>
    <row r="6">
      <c r="A6" s="12"/>
      <c r="B6" s="8" t="s">
        <v>510</v>
      </c>
      <c r="C6" s="18">
        <v>18135.0</v>
      </c>
    </row>
    <row r="7">
      <c r="A7" s="12"/>
      <c r="B7" s="8" t="s">
        <v>80</v>
      </c>
      <c r="C7" s="9">
        <v>22464.0</v>
      </c>
      <c r="D7" s="2"/>
    </row>
    <row r="8">
      <c r="A8" s="8" t="s">
        <v>511</v>
      </c>
      <c r="B8" s="8" t="s">
        <v>512</v>
      </c>
      <c r="C8" s="18">
        <v>7000.0</v>
      </c>
      <c r="D8" s="205"/>
    </row>
    <row r="9">
      <c r="B9" s="8" t="s">
        <v>513</v>
      </c>
      <c r="C9" s="18">
        <v>11000.0</v>
      </c>
      <c r="D9" s="205"/>
    </row>
    <row r="10">
      <c r="A10" s="8" t="s">
        <v>514</v>
      </c>
      <c r="B10" s="12" t="s">
        <v>69</v>
      </c>
      <c r="C10" s="18">
        <v>3000.0</v>
      </c>
      <c r="D10" s="205"/>
    </row>
    <row r="11">
      <c r="A11" s="8" t="s">
        <v>515</v>
      </c>
      <c r="B11" s="12" t="s">
        <v>516</v>
      </c>
      <c r="C11" s="29">
        <v>0.0</v>
      </c>
      <c r="D11" s="2"/>
    </row>
    <row r="12">
      <c r="A12" s="8" t="s">
        <v>517</v>
      </c>
      <c r="B12" s="12" t="s">
        <v>193</v>
      </c>
      <c r="C12" s="18">
        <v>0.0</v>
      </c>
      <c r="D12" s="206"/>
    </row>
    <row r="13">
      <c r="A13" s="8" t="s">
        <v>518</v>
      </c>
      <c r="B13" s="12" t="s">
        <v>152</v>
      </c>
      <c r="C13" s="207">
        <v>1020.0</v>
      </c>
      <c r="D13" s="208"/>
    </row>
    <row r="14">
      <c r="A14" s="8" t="s">
        <v>519</v>
      </c>
      <c r="B14" s="12" t="s">
        <v>506</v>
      </c>
      <c r="C14" s="23">
        <v>0.0</v>
      </c>
      <c r="D14" s="206"/>
    </row>
    <row r="15">
      <c r="A15" s="10"/>
      <c r="B15" s="12"/>
      <c r="D15" s="206"/>
    </row>
    <row r="16">
      <c r="A16" s="209" t="s">
        <v>73</v>
      </c>
      <c r="B16" s="10"/>
      <c r="C16" s="41">
        <f>SUM(C4:C14)</f>
        <v>105969</v>
      </c>
      <c r="D16" s="206"/>
    </row>
    <row r="17">
      <c r="A17" s="14" t="s">
        <v>130</v>
      </c>
      <c r="C17" s="50">
        <f>0-C16</f>
        <v>-105969</v>
      </c>
    </row>
    <row r="18">
      <c r="D18" s="206"/>
    </row>
    <row r="19">
      <c r="D19" s="2"/>
    </row>
    <row r="20">
      <c r="D20" s="33"/>
    </row>
    <row r="21">
      <c r="D21" s="2"/>
    </row>
    <row r="22">
      <c r="D22" s="2"/>
    </row>
    <row r="23">
      <c r="D23" s="2"/>
    </row>
    <row r="24">
      <c r="A24" s="192"/>
      <c r="B24" s="75"/>
      <c r="C24" s="75"/>
      <c r="D24" s="2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25"/>
  </cols>
  <sheetData>
    <row r="1">
      <c r="A1" s="196" t="s">
        <v>520</v>
      </c>
      <c r="B1" s="2"/>
      <c r="C1" s="2"/>
    </row>
    <row r="2">
      <c r="A2" s="177"/>
      <c r="B2" s="178" t="s">
        <v>2</v>
      </c>
      <c r="C2" s="179"/>
      <c r="D2" s="2"/>
    </row>
    <row r="3">
      <c r="A3" s="178" t="s">
        <v>39</v>
      </c>
      <c r="B3" s="178" t="s">
        <v>5</v>
      </c>
      <c r="C3" s="180" t="s">
        <v>6</v>
      </c>
      <c r="D3" s="2"/>
    </row>
    <row r="4">
      <c r="A4" s="181"/>
      <c r="B4" s="210" t="s">
        <v>521</v>
      </c>
      <c r="C4" s="211"/>
      <c r="D4" s="28"/>
    </row>
    <row r="5">
      <c r="A5" s="181"/>
      <c r="B5" s="210" t="s">
        <v>522</v>
      </c>
      <c r="C5" s="183">
        <v>66629.21</v>
      </c>
      <c r="D5" s="28"/>
    </row>
    <row r="6">
      <c r="A6" s="181"/>
      <c r="B6" s="184" t="s">
        <v>221</v>
      </c>
      <c r="C6" s="185">
        <f>SUM(C2:C5)</f>
        <v>66629.21</v>
      </c>
      <c r="D6" s="2"/>
    </row>
    <row r="8">
      <c r="A8" s="212" t="s">
        <v>131</v>
      </c>
      <c r="B8" s="213" t="s">
        <v>3</v>
      </c>
      <c r="C8" s="212"/>
    </row>
    <row r="9">
      <c r="A9" s="214" t="s">
        <v>39</v>
      </c>
      <c r="B9" s="215" t="s">
        <v>523</v>
      </c>
      <c r="C9" s="216" t="s">
        <v>6</v>
      </c>
    </row>
    <row r="10">
      <c r="A10" s="212"/>
      <c r="B10" s="212"/>
      <c r="C10" s="212"/>
    </row>
    <row r="11">
      <c r="A11" s="217" t="s">
        <v>524</v>
      </c>
      <c r="B11" s="212"/>
      <c r="C11" s="212"/>
    </row>
    <row r="12">
      <c r="B12" s="14" t="s">
        <v>525</v>
      </c>
      <c r="C12" s="14">
        <v>89100.0</v>
      </c>
    </row>
    <row r="13">
      <c r="B13" s="149" t="s">
        <v>526</v>
      </c>
      <c r="C13" s="65">
        <v>77171.26950769231</v>
      </c>
    </row>
    <row r="14">
      <c r="A14" s="218"/>
      <c r="B14" s="176" t="s">
        <v>527</v>
      </c>
      <c r="C14" s="14">
        <v>7000.0</v>
      </c>
    </row>
    <row r="15">
      <c r="A15" s="218"/>
      <c r="B15" s="176" t="s">
        <v>176</v>
      </c>
      <c r="C15" s="14">
        <v>1500.0</v>
      </c>
    </row>
    <row r="16">
      <c r="A16" s="218" t="s">
        <v>528</v>
      </c>
      <c r="B16" s="176" t="s">
        <v>509</v>
      </c>
      <c r="C16" s="14">
        <v>6448.0</v>
      </c>
    </row>
    <row r="17">
      <c r="A17" s="218"/>
      <c r="B17" s="176" t="s">
        <v>510</v>
      </c>
      <c r="C17" s="14">
        <v>32240.0</v>
      </c>
      <c r="D17" s="96"/>
    </row>
    <row r="18">
      <c r="A18" s="218" t="s">
        <v>529</v>
      </c>
      <c r="B18" s="218" t="s">
        <v>530</v>
      </c>
      <c r="C18" s="219">
        <v>657.0</v>
      </c>
    </row>
    <row r="19">
      <c r="A19" s="220" t="s">
        <v>531</v>
      </c>
      <c r="B19" s="218" t="s">
        <v>532</v>
      </c>
      <c r="C19" s="221">
        <v>13742.0</v>
      </c>
    </row>
    <row r="20">
      <c r="A20" s="218" t="s">
        <v>533</v>
      </c>
      <c r="B20" s="218" t="s">
        <v>534</v>
      </c>
      <c r="C20" s="219">
        <v>900.0</v>
      </c>
    </row>
    <row r="21">
      <c r="A21" s="218" t="s">
        <v>535</v>
      </c>
      <c r="B21" s="218" t="s">
        <v>536</v>
      </c>
      <c r="C21" s="221">
        <v>52461.0</v>
      </c>
    </row>
    <row r="22">
      <c r="A22" s="218" t="s">
        <v>537</v>
      </c>
      <c r="B22" s="218" t="s">
        <v>538</v>
      </c>
      <c r="C22" s="222">
        <v>1500.0</v>
      </c>
    </row>
    <row r="23">
      <c r="A23" s="218"/>
      <c r="B23" s="218" t="s">
        <v>539</v>
      </c>
      <c r="C23" s="222">
        <f>SUM(C12:C22)</f>
        <v>282719.2695</v>
      </c>
    </row>
    <row r="24">
      <c r="A24" s="223"/>
      <c r="B24" s="223"/>
      <c r="C24" s="223"/>
    </row>
    <row r="25">
      <c r="A25" s="217" t="s">
        <v>540</v>
      </c>
      <c r="B25" s="212"/>
      <c r="C25" s="212"/>
    </row>
    <row r="26">
      <c r="A26" s="220" t="s">
        <v>541</v>
      </c>
      <c r="B26" s="218" t="s">
        <v>542</v>
      </c>
      <c r="C26" s="221">
        <v>16950.0</v>
      </c>
    </row>
    <row r="27">
      <c r="A27" s="220" t="s">
        <v>543</v>
      </c>
      <c r="B27" s="218" t="s">
        <v>544</v>
      </c>
      <c r="C27" s="219">
        <v>1900.0</v>
      </c>
    </row>
    <row r="28">
      <c r="A28" s="220" t="s">
        <v>545</v>
      </c>
      <c r="B28" s="218" t="s">
        <v>546</v>
      </c>
      <c r="C28" s="221">
        <v>7925.02</v>
      </c>
    </row>
    <row r="29">
      <c r="A29" s="220" t="s">
        <v>547</v>
      </c>
      <c r="B29" s="218" t="s">
        <v>548</v>
      </c>
      <c r="C29" s="221">
        <v>4900.0</v>
      </c>
    </row>
    <row r="30">
      <c r="A30" s="220" t="s">
        <v>549</v>
      </c>
      <c r="B30" s="218" t="s">
        <v>550</v>
      </c>
      <c r="C30" s="219">
        <v>7000.0</v>
      </c>
    </row>
    <row r="31">
      <c r="A31" s="220" t="s">
        <v>551</v>
      </c>
      <c r="B31" s="218" t="s">
        <v>552</v>
      </c>
      <c r="C31" s="219">
        <v>1850.0</v>
      </c>
    </row>
    <row r="32">
      <c r="A32" s="220" t="s">
        <v>553</v>
      </c>
      <c r="B32" s="218" t="s">
        <v>554</v>
      </c>
      <c r="C32" s="221">
        <v>20800.0</v>
      </c>
    </row>
    <row r="33">
      <c r="A33" s="218" t="s">
        <v>555</v>
      </c>
      <c r="B33" s="218" t="s">
        <v>556</v>
      </c>
      <c r="C33" s="222">
        <v>14652.72</v>
      </c>
    </row>
    <row r="34">
      <c r="A34" s="218"/>
      <c r="B34" s="218" t="s">
        <v>557</v>
      </c>
      <c r="C34" s="222">
        <f>Sum(C26:C33)</f>
        <v>75977.74</v>
      </c>
    </row>
    <row r="35">
      <c r="A35" s="223"/>
      <c r="B35" s="223"/>
      <c r="C35" s="223"/>
    </row>
    <row r="36">
      <c r="A36" s="217" t="s">
        <v>558</v>
      </c>
      <c r="B36" s="212"/>
      <c r="C36" s="212"/>
    </row>
    <row r="37">
      <c r="A37" s="220" t="s">
        <v>559</v>
      </c>
      <c r="B37" s="218" t="s">
        <v>560</v>
      </c>
      <c r="C37" s="221">
        <v>40478.9</v>
      </c>
    </row>
    <row r="38">
      <c r="A38" s="218"/>
      <c r="B38" s="218" t="s">
        <v>561</v>
      </c>
      <c r="C38" s="221">
        <v>2500.0</v>
      </c>
    </row>
    <row r="39">
      <c r="A39" s="220" t="s">
        <v>562</v>
      </c>
      <c r="B39" s="218" t="s">
        <v>563</v>
      </c>
      <c r="C39" s="219">
        <v>2700.0</v>
      </c>
    </row>
    <row r="40">
      <c r="A40" s="218"/>
      <c r="B40" s="218" t="s">
        <v>564</v>
      </c>
      <c r="C40" s="222">
        <v>0.0</v>
      </c>
    </row>
    <row r="41">
      <c r="A41" s="218"/>
      <c r="B41" s="218" t="s">
        <v>565</v>
      </c>
      <c r="C41" s="222">
        <f>Sum(C37:C40)</f>
        <v>45678.9</v>
      </c>
    </row>
    <row r="42">
      <c r="A42" s="224" t="s">
        <v>73</v>
      </c>
      <c r="B42" s="218"/>
      <c r="C42" s="222">
        <f>C23+C34+C41</f>
        <v>404375.9095</v>
      </c>
      <c r="D42" s="15"/>
    </row>
    <row r="43">
      <c r="A43" s="223"/>
      <c r="B43" s="223"/>
      <c r="C43" s="223"/>
      <c r="D43" s="13"/>
    </row>
    <row r="44">
      <c r="A44" s="224" t="s">
        <v>130</v>
      </c>
      <c r="B44" s="218"/>
      <c r="C44" s="225">
        <f>C6-C42</f>
        <v>-337746.6995</v>
      </c>
      <c r="D44" s="226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5.5"/>
  </cols>
  <sheetData>
    <row r="1">
      <c r="A1" s="196" t="s">
        <v>566</v>
      </c>
      <c r="B1" s="2"/>
      <c r="C1" s="2"/>
      <c r="D1" s="2"/>
    </row>
    <row r="2">
      <c r="A2" s="55"/>
      <c r="B2" s="55"/>
      <c r="C2" s="62"/>
      <c r="D2" s="2"/>
    </row>
    <row r="3">
      <c r="A3" s="172"/>
      <c r="B3" s="173" t="s">
        <v>3</v>
      </c>
      <c r="C3" s="174"/>
      <c r="D3" s="2"/>
    </row>
    <row r="4">
      <c r="A4" s="173" t="s">
        <v>39</v>
      </c>
      <c r="B4" s="173" t="s">
        <v>5</v>
      </c>
      <c r="C4" s="175" t="s">
        <v>6</v>
      </c>
      <c r="D4" s="2"/>
    </row>
    <row r="5">
      <c r="A5" s="12"/>
    </row>
    <row r="6">
      <c r="B6" s="8" t="s">
        <v>567</v>
      </c>
      <c r="C6" s="9">
        <v>59031.38915576924</v>
      </c>
      <c r="D6" s="30"/>
    </row>
    <row r="7">
      <c r="A7" s="12" t="s">
        <v>568</v>
      </c>
      <c r="B7" s="12" t="s">
        <v>80</v>
      </c>
      <c r="C7" s="18">
        <v>7722.0</v>
      </c>
      <c r="D7" s="30"/>
    </row>
    <row r="8">
      <c r="A8" s="12" t="s">
        <v>569</v>
      </c>
      <c r="B8" s="12" t="s">
        <v>570</v>
      </c>
      <c r="C8" s="18">
        <v>12000.0</v>
      </c>
      <c r="D8" s="28"/>
    </row>
    <row r="9">
      <c r="A9" s="83" t="s">
        <v>571</v>
      </c>
      <c r="B9" s="12" t="s">
        <v>500</v>
      </c>
      <c r="C9" s="18">
        <v>5000.0</v>
      </c>
      <c r="D9" s="28"/>
    </row>
    <row r="10">
      <c r="A10" s="12" t="s">
        <v>572</v>
      </c>
      <c r="B10" s="12" t="s">
        <v>69</v>
      </c>
      <c r="C10" s="41">
        <v>0.0</v>
      </c>
    </row>
    <row r="11">
      <c r="A11" s="227" t="s">
        <v>73</v>
      </c>
      <c r="B11" s="192"/>
      <c r="C11" s="41">
        <f>sum(C5:C10)</f>
        <v>83753.38916</v>
      </c>
      <c r="D11" s="2"/>
    </row>
    <row r="12">
      <c r="A12" s="12"/>
      <c r="B12" s="12"/>
      <c r="C12" s="29"/>
      <c r="D12" s="228"/>
    </row>
    <row r="13">
      <c r="A13" s="10"/>
      <c r="B13" s="12"/>
      <c r="C13" s="29"/>
      <c r="D13" s="37"/>
    </row>
    <row r="14">
      <c r="A14" s="171" t="s">
        <v>573</v>
      </c>
      <c r="B14" s="2"/>
      <c r="C14" s="2"/>
      <c r="D14" s="2"/>
    </row>
    <row r="15">
      <c r="A15" s="172"/>
      <c r="B15" s="173" t="s">
        <v>3</v>
      </c>
      <c r="C15" s="174"/>
      <c r="D15" s="2"/>
    </row>
    <row r="16">
      <c r="A16" s="173" t="s">
        <v>39</v>
      </c>
      <c r="B16" s="173" t="s">
        <v>5</v>
      </c>
      <c r="C16" s="175" t="s">
        <v>6</v>
      </c>
      <c r="D16" s="2"/>
    </row>
    <row r="17">
      <c r="A17" s="12" t="s">
        <v>574</v>
      </c>
      <c r="B17" s="37" t="s">
        <v>575</v>
      </c>
      <c r="C17" s="29">
        <v>0.0</v>
      </c>
      <c r="D17" s="2"/>
    </row>
    <row r="18">
      <c r="A18" s="12"/>
      <c r="B18" s="8" t="s">
        <v>576</v>
      </c>
      <c r="C18" s="18">
        <v>900.0</v>
      </c>
      <c r="D18" s="2"/>
    </row>
    <row r="19">
      <c r="A19" s="12" t="s">
        <v>577</v>
      </c>
      <c r="B19" s="12" t="s">
        <v>578</v>
      </c>
      <c r="C19" s="18">
        <v>250.0</v>
      </c>
      <c r="D19" s="37"/>
    </row>
    <row r="20">
      <c r="A20" s="12" t="s">
        <v>579</v>
      </c>
      <c r="B20" s="12" t="s">
        <v>580</v>
      </c>
      <c r="C20" s="29">
        <v>2250.0</v>
      </c>
      <c r="D20" s="37"/>
    </row>
    <row r="21">
      <c r="A21" s="12" t="s">
        <v>581</v>
      </c>
      <c r="B21" s="12" t="s">
        <v>582</v>
      </c>
      <c r="C21" s="29">
        <v>2500.0</v>
      </c>
      <c r="D21" s="229"/>
    </row>
    <row r="22">
      <c r="A22" s="12" t="s">
        <v>583</v>
      </c>
      <c r="B22" s="12" t="s">
        <v>584</v>
      </c>
      <c r="C22" s="41">
        <v>0.0</v>
      </c>
      <c r="D22" s="2"/>
    </row>
    <row r="23">
      <c r="A23" s="227" t="s">
        <v>73</v>
      </c>
      <c r="B23" s="192"/>
      <c r="C23" s="120">
        <f>SUM(C17:C22)</f>
        <v>5900</v>
      </c>
      <c r="D23" s="2"/>
    </row>
    <row r="24">
      <c r="A24" s="119"/>
      <c r="B24" s="2"/>
      <c r="C24" s="193"/>
      <c r="D24" s="2"/>
    </row>
    <row r="25">
      <c r="A25" s="2"/>
      <c r="B25" s="2"/>
      <c r="C25" s="2"/>
      <c r="D25" s="2"/>
    </row>
    <row r="26">
      <c r="A26" s="171" t="s">
        <v>585</v>
      </c>
      <c r="B26" s="2"/>
      <c r="C26" s="2"/>
      <c r="D26" s="2"/>
    </row>
    <row r="27">
      <c r="A27" s="172"/>
      <c r="B27" s="173" t="s">
        <v>3</v>
      </c>
      <c r="C27" s="174"/>
      <c r="D27" s="2"/>
    </row>
    <row r="28">
      <c r="A28" s="173" t="s">
        <v>39</v>
      </c>
      <c r="B28" s="173" t="s">
        <v>5</v>
      </c>
      <c r="C28" s="175" t="s">
        <v>6</v>
      </c>
      <c r="D28" s="2"/>
    </row>
    <row r="29">
      <c r="A29" s="12" t="s">
        <v>586</v>
      </c>
      <c r="B29" s="12" t="s">
        <v>587</v>
      </c>
      <c r="C29" s="29">
        <v>19550.0</v>
      </c>
      <c r="D29" s="30"/>
    </row>
    <row r="30">
      <c r="A30" s="12" t="s">
        <v>588</v>
      </c>
      <c r="B30" s="12" t="s">
        <v>224</v>
      </c>
      <c r="C30" s="18">
        <v>500.0</v>
      </c>
      <c r="D30" s="230"/>
    </row>
    <row r="31">
      <c r="A31" s="12" t="s">
        <v>589</v>
      </c>
      <c r="B31" s="12" t="s">
        <v>590</v>
      </c>
      <c r="C31" s="29">
        <v>6400.0</v>
      </c>
      <c r="D31" s="96"/>
    </row>
    <row r="32">
      <c r="A32" s="12" t="s">
        <v>591</v>
      </c>
      <c r="B32" s="12" t="s">
        <v>592</v>
      </c>
      <c r="C32" s="29">
        <v>2500.0</v>
      </c>
      <c r="D32" s="96"/>
    </row>
    <row r="33">
      <c r="A33" s="12" t="s">
        <v>593</v>
      </c>
      <c r="B33" s="12" t="s">
        <v>594</v>
      </c>
      <c r="C33" s="41">
        <v>0.0</v>
      </c>
      <c r="D33" s="30"/>
    </row>
    <row r="34">
      <c r="A34" s="227" t="s">
        <v>73</v>
      </c>
      <c r="B34" s="192"/>
      <c r="C34" s="120">
        <f>SUM(C29:C33)</f>
        <v>28950</v>
      </c>
      <c r="D34" s="2"/>
    </row>
    <row r="35">
      <c r="A35" s="119"/>
      <c r="B35" s="2"/>
      <c r="C35" s="193"/>
      <c r="D35" s="2"/>
    </row>
    <row r="36">
      <c r="A36" s="2"/>
      <c r="B36" s="2"/>
      <c r="C36" s="2"/>
      <c r="D36" s="2"/>
    </row>
    <row r="37">
      <c r="A37" s="171" t="s">
        <v>595</v>
      </c>
      <c r="B37" s="2"/>
      <c r="C37" s="2"/>
      <c r="D37" s="2"/>
    </row>
    <row r="38">
      <c r="A38" s="172"/>
      <c r="B38" s="173" t="s">
        <v>3</v>
      </c>
      <c r="C38" s="174"/>
      <c r="D38" s="2"/>
    </row>
    <row r="39">
      <c r="A39" s="173" t="s">
        <v>39</v>
      </c>
      <c r="B39" s="173" t="s">
        <v>5</v>
      </c>
      <c r="C39" s="175" t="s">
        <v>6</v>
      </c>
      <c r="D39" s="2"/>
    </row>
    <row r="40">
      <c r="A40" s="37" t="s">
        <v>596</v>
      </c>
      <c r="B40" s="12" t="s">
        <v>597</v>
      </c>
      <c r="C40" s="31">
        <v>1500.0</v>
      </c>
      <c r="D40" s="30"/>
    </row>
    <row r="41">
      <c r="A41" s="12" t="s">
        <v>598</v>
      </c>
      <c r="B41" s="12" t="s">
        <v>599</v>
      </c>
      <c r="C41" s="17">
        <v>800.0</v>
      </c>
      <c r="D41" s="28"/>
    </row>
    <row r="42">
      <c r="A42" s="12"/>
      <c r="B42" s="8" t="s">
        <v>600</v>
      </c>
      <c r="C42" s="17">
        <v>1784.0</v>
      </c>
      <c r="D42" s="28"/>
    </row>
    <row r="43">
      <c r="A43" s="12" t="s">
        <v>601</v>
      </c>
      <c r="B43" s="12" t="s">
        <v>602</v>
      </c>
      <c r="C43" s="231">
        <v>0.0</v>
      </c>
      <c r="D43" s="28"/>
    </row>
    <row r="44">
      <c r="A44" s="14" t="s">
        <v>73</v>
      </c>
      <c r="B44" s="10"/>
      <c r="C44" s="198">
        <f>sum(C40:C43)</f>
        <v>4084</v>
      </c>
      <c r="D44" s="2"/>
    </row>
    <row r="45">
      <c r="A45" s="25"/>
      <c r="B45" s="10"/>
      <c r="C45" s="33"/>
      <c r="D45" s="2"/>
    </row>
    <row r="46">
      <c r="A46" s="192"/>
      <c r="B46" s="192"/>
      <c r="C46" s="2"/>
      <c r="D46" s="2"/>
    </row>
    <row r="47">
      <c r="A47" s="119" t="s">
        <v>603</v>
      </c>
      <c r="D47" s="192"/>
    </row>
    <row r="51">
      <c r="A51" s="172"/>
      <c r="B51" s="173" t="s">
        <v>3</v>
      </c>
      <c r="C51" s="174"/>
      <c r="D51" s="2"/>
    </row>
    <row r="52">
      <c r="A52" s="173" t="s">
        <v>39</v>
      </c>
      <c r="B52" s="173" t="s">
        <v>5</v>
      </c>
      <c r="C52" s="175" t="s">
        <v>6</v>
      </c>
      <c r="D52" s="2"/>
    </row>
    <row r="53">
      <c r="A53" s="12" t="s">
        <v>604</v>
      </c>
      <c r="B53" s="8" t="s">
        <v>605</v>
      </c>
      <c r="C53" s="31">
        <v>21301.85</v>
      </c>
      <c r="D53" s="28"/>
    </row>
    <row r="54">
      <c r="A54" s="12" t="s">
        <v>606</v>
      </c>
      <c r="B54" s="12" t="s">
        <v>297</v>
      </c>
      <c r="C54" s="29">
        <v>9000.0</v>
      </c>
      <c r="D54" s="28"/>
    </row>
    <row r="55">
      <c r="A55" s="12" t="s">
        <v>607</v>
      </c>
      <c r="B55" s="12" t="s">
        <v>193</v>
      </c>
      <c r="C55" s="18">
        <v>150.0</v>
      </c>
      <c r="D55" s="30"/>
    </row>
    <row r="56">
      <c r="A56" s="12" t="s">
        <v>608</v>
      </c>
      <c r="B56" s="12" t="s">
        <v>609</v>
      </c>
      <c r="C56" s="29">
        <v>0.0</v>
      </c>
      <c r="D56" s="2"/>
    </row>
    <row r="57">
      <c r="A57" s="12" t="s">
        <v>610</v>
      </c>
      <c r="B57" s="12" t="s">
        <v>390</v>
      </c>
      <c r="C57" s="29">
        <v>0.0</v>
      </c>
      <c r="D57" s="96"/>
    </row>
    <row r="58">
      <c r="A58" s="12" t="s">
        <v>611</v>
      </c>
      <c r="B58" s="12" t="s">
        <v>156</v>
      </c>
      <c r="C58" s="18">
        <v>800.0</v>
      </c>
      <c r="D58" s="30"/>
    </row>
    <row r="59">
      <c r="A59" s="12" t="s">
        <v>612</v>
      </c>
      <c r="B59" s="12" t="s">
        <v>613</v>
      </c>
      <c r="C59" s="18">
        <v>3000.0</v>
      </c>
      <c r="D59" s="30"/>
    </row>
    <row r="60">
      <c r="A60" s="12" t="s">
        <v>614</v>
      </c>
      <c r="B60" s="12" t="s">
        <v>615</v>
      </c>
      <c r="C60" s="29">
        <v>0.0</v>
      </c>
      <c r="D60" s="2"/>
    </row>
    <row r="61">
      <c r="A61" s="12"/>
      <c r="B61" s="8" t="s">
        <v>616</v>
      </c>
      <c r="C61" s="18"/>
      <c r="D61" s="2"/>
    </row>
    <row r="62">
      <c r="A62" s="12" t="s">
        <v>617</v>
      </c>
      <c r="B62" s="12" t="s">
        <v>210</v>
      </c>
      <c r="C62" s="41">
        <v>0.0</v>
      </c>
      <c r="D62" s="2"/>
    </row>
    <row r="63">
      <c r="A63" s="16" t="s">
        <v>73</v>
      </c>
      <c r="B63" s="12"/>
      <c r="C63" s="41">
        <f>sum(C53:C62)</f>
        <v>34251.85</v>
      </c>
      <c r="D63" s="2"/>
    </row>
    <row r="64">
      <c r="A64" s="10" t="s">
        <v>131</v>
      </c>
      <c r="B64" s="10" t="s">
        <v>131</v>
      </c>
      <c r="C64" s="33"/>
      <c r="D64" s="2"/>
    </row>
    <row r="65">
      <c r="A65" s="14" t="s">
        <v>618</v>
      </c>
      <c r="B65" s="2"/>
      <c r="C65" s="232">
        <f>sum(C11+C23+C34+C44+C63)</f>
        <v>156939.2392</v>
      </c>
      <c r="D65" s="2"/>
    </row>
    <row r="66">
      <c r="A66" s="197" t="s">
        <v>130</v>
      </c>
      <c r="C66" s="50">
        <f>0-C65</f>
        <v>-156939.2392</v>
      </c>
    </row>
  </sheetData>
  <mergeCells count="1">
    <mergeCell ref="A47:C47"/>
  </mergeCells>
  <dataValidations>
    <dataValidation type="list" allowBlank="1" showErrorMessage="1" sqref="C53">
      <formula1>"21,301.85 ,16258.97"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75"/>
  </cols>
  <sheetData>
    <row r="1">
      <c r="A1" s="71"/>
    </row>
    <row r="2">
      <c r="A2" s="10"/>
      <c r="B2" s="10"/>
      <c r="C2" s="192"/>
      <c r="D2" s="33"/>
    </row>
    <row r="3">
      <c r="A3" s="25" t="s">
        <v>619</v>
      </c>
      <c r="B3" s="10"/>
      <c r="C3" s="192"/>
      <c r="D3" s="33"/>
    </row>
    <row r="4">
      <c r="A4" s="172"/>
      <c r="B4" s="173" t="s">
        <v>3</v>
      </c>
      <c r="C4" s="174"/>
      <c r="D4" s="55"/>
    </row>
    <row r="5">
      <c r="A5" s="173" t="s">
        <v>39</v>
      </c>
      <c r="B5" s="173" t="s">
        <v>5</v>
      </c>
      <c r="C5" s="175" t="s">
        <v>6</v>
      </c>
      <c r="D5" s="55"/>
    </row>
    <row r="6">
      <c r="A6" s="12" t="s">
        <v>620</v>
      </c>
      <c r="B6" s="8" t="s">
        <v>621</v>
      </c>
      <c r="C6" s="9">
        <v>63195.4621</v>
      </c>
      <c r="D6" s="233"/>
    </row>
    <row r="7">
      <c r="A7" s="12"/>
      <c r="B7" s="38" t="s">
        <v>622</v>
      </c>
      <c r="C7" s="9">
        <v>93752.03463750001</v>
      </c>
      <c r="D7" s="233"/>
    </row>
    <row r="8">
      <c r="A8" s="12"/>
      <c r="B8" s="38" t="s">
        <v>623</v>
      </c>
      <c r="C8" s="65">
        <v>79980.78945</v>
      </c>
      <c r="D8" s="233"/>
    </row>
    <row r="9">
      <c r="A9" s="12"/>
      <c r="B9" s="8" t="s">
        <v>624</v>
      </c>
      <c r="C9" s="9">
        <v>51286.732</v>
      </c>
      <c r="D9" s="233"/>
    </row>
    <row r="10">
      <c r="A10" s="12"/>
      <c r="B10" s="8" t="s">
        <v>80</v>
      </c>
      <c r="C10" s="9">
        <v>13716.0</v>
      </c>
      <c r="D10" s="233"/>
    </row>
    <row r="11">
      <c r="A11" s="12"/>
      <c r="B11" s="8" t="s">
        <v>69</v>
      </c>
      <c r="C11" s="17">
        <v>1800.0</v>
      </c>
      <c r="D11" s="234"/>
    </row>
    <row r="12">
      <c r="A12" s="12" t="s">
        <v>625</v>
      </c>
      <c r="B12" s="12" t="s">
        <v>626</v>
      </c>
      <c r="C12" s="17">
        <v>5000.0</v>
      </c>
      <c r="D12" s="234"/>
    </row>
    <row r="13">
      <c r="A13" s="12" t="s">
        <v>627</v>
      </c>
      <c r="B13" s="12" t="s">
        <v>628</v>
      </c>
      <c r="C13" s="17">
        <v>2500.0</v>
      </c>
      <c r="D13" s="233"/>
    </row>
    <row r="14">
      <c r="A14" s="12" t="s">
        <v>629</v>
      </c>
      <c r="B14" s="12" t="s">
        <v>630</v>
      </c>
      <c r="C14" s="17">
        <v>5000.0</v>
      </c>
      <c r="D14" s="233"/>
    </row>
    <row r="15">
      <c r="A15" s="12"/>
      <c r="B15" s="8" t="s">
        <v>631</v>
      </c>
      <c r="C15" s="17">
        <v>1000.0</v>
      </c>
      <c r="D15" s="233"/>
    </row>
    <row r="16">
      <c r="A16" s="235" t="s">
        <v>632</v>
      </c>
      <c r="B16" s="12" t="s">
        <v>633</v>
      </c>
      <c r="C16" s="17">
        <v>4000.0</v>
      </c>
      <c r="D16" s="233"/>
    </row>
    <row r="17">
      <c r="A17" s="12" t="s">
        <v>634</v>
      </c>
      <c r="B17" s="12" t="s">
        <v>635</v>
      </c>
      <c r="C17" s="17">
        <v>0.0</v>
      </c>
      <c r="D17" s="33"/>
    </row>
    <row r="18">
      <c r="A18" s="235" t="s">
        <v>636</v>
      </c>
      <c r="B18" s="12" t="s">
        <v>637</v>
      </c>
      <c r="C18" s="17">
        <v>0.0</v>
      </c>
      <c r="D18" s="233"/>
    </row>
    <row r="19">
      <c r="A19" s="12" t="s">
        <v>638</v>
      </c>
      <c r="B19" s="12" t="s">
        <v>639</v>
      </c>
      <c r="C19" s="17">
        <v>0.0</v>
      </c>
      <c r="D19" s="233"/>
    </row>
    <row r="20">
      <c r="A20" s="12" t="s">
        <v>640</v>
      </c>
      <c r="B20" s="12" t="s">
        <v>641</v>
      </c>
      <c r="C20" s="121">
        <v>1100.0</v>
      </c>
      <c r="D20" s="87"/>
    </row>
    <row r="21">
      <c r="A21" s="12" t="s">
        <v>642</v>
      </c>
      <c r="B21" s="12" t="s">
        <v>643</v>
      </c>
      <c r="C21" s="17">
        <v>0.0</v>
      </c>
      <c r="D21" s="236"/>
    </row>
    <row r="22">
      <c r="A22" s="12" t="s">
        <v>644</v>
      </c>
      <c r="B22" s="83" t="s">
        <v>645</v>
      </c>
      <c r="C22" s="17">
        <v>14000.0</v>
      </c>
      <c r="D22" s="87"/>
    </row>
    <row r="23">
      <c r="A23" s="12" t="s">
        <v>646</v>
      </c>
      <c r="B23" s="12" t="s">
        <v>384</v>
      </c>
      <c r="C23" s="121">
        <v>3000.0</v>
      </c>
      <c r="D23" s="87"/>
    </row>
    <row r="24">
      <c r="A24" s="12" t="s">
        <v>647</v>
      </c>
      <c r="B24" s="12" t="s">
        <v>161</v>
      </c>
      <c r="C24" s="121">
        <v>0.0</v>
      </c>
      <c r="D24" s="33"/>
    </row>
    <row r="25">
      <c r="A25" s="12" t="s">
        <v>648</v>
      </c>
      <c r="B25" s="12" t="s">
        <v>649</v>
      </c>
      <c r="C25" s="231">
        <v>0.0</v>
      </c>
      <c r="D25" s="33"/>
    </row>
    <row r="26">
      <c r="A26" s="10"/>
      <c r="B26" s="12" t="s">
        <v>650</v>
      </c>
      <c r="C26" s="120">
        <f>sum(C6:C25)</f>
        <v>339331.0182</v>
      </c>
      <c r="D26" s="33"/>
    </row>
    <row r="27">
      <c r="D27" s="33"/>
    </row>
    <row r="28">
      <c r="A28" s="12" t="s">
        <v>651</v>
      </c>
      <c r="B28" s="12" t="s">
        <v>652</v>
      </c>
      <c r="C28" s="237">
        <f>0-C26</f>
        <v>-339331.0182</v>
      </c>
      <c r="D28" s="33"/>
    </row>
    <row r="29">
      <c r="D29" s="33"/>
    </row>
    <row r="30">
      <c r="A30" s="10" t="s">
        <v>131</v>
      </c>
      <c r="B30" s="10" t="s">
        <v>131</v>
      </c>
      <c r="C30" s="192"/>
      <c r="D30" s="33"/>
    </row>
    <row r="31">
      <c r="A31" s="10" t="s">
        <v>131</v>
      </c>
      <c r="B31" s="10" t="s">
        <v>131</v>
      </c>
      <c r="C31" s="192"/>
      <c r="D31" s="33"/>
    </row>
    <row r="37">
      <c r="A37" s="10"/>
      <c r="B37" s="10"/>
      <c r="C37" s="192"/>
      <c r="D37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88"/>
    <col customWidth="1" min="3" max="3" width="15.0"/>
  </cols>
  <sheetData>
    <row r="1">
      <c r="A1" s="54" t="s">
        <v>66</v>
      </c>
      <c r="B1" s="55"/>
    </row>
    <row r="2">
      <c r="A2" s="56" t="s">
        <v>67</v>
      </c>
      <c r="B2" s="55"/>
    </row>
    <row r="3">
      <c r="A3" s="57"/>
      <c r="B3" s="58" t="s">
        <v>3</v>
      </c>
      <c r="C3" s="59"/>
    </row>
    <row r="4">
      <c r="A4" s="58" t="s">
        <v>39</v>
      </c>
      <c r="B4" s="58" t="s">
        <v>5</v>
      </c>
      <c r="C4" s="60" t="s">
        <v>6</v>
      </c>
    </row>
    <row r="5">
      <c r="A5" s="61" t="s">
        <v>68</v>
      </c>
      <c r="B5" s="61" t="s">
        <v>69</v>
      </c>
      <c r="C5" s="14">
        <v>2200.0</v>
      </c>
    </row>
    <row r="6">
      <c r="A6" s="61" t="s">
        <v>70</v>
      </c>
      <c r="B6" s="61" t="s">
        <v>71</v>
      </c>
      <c r="C6" s="62">
        <v>4000.0</v>
      </c>
    </row>
    <row r="7">
      <c r="A7" s="63"/>
      <c r="B7" s="64" t="s">
        <v>72</v>
      </c>
      <c r="C7" s="14">
        <v>6000.0</v>
      </c>
    </row>
    <row r="8">
      <c r="A8" s="63" t="s">
        <v>73</v>
      </c>
      <c r="B8" s="55"/>
      <c r="C8" s="65">
        <f>SUM(C5:C7)</f>
        <v>12200</v>
      </c>
    </row>
    <row r="9">
      <c r="B9" s="55"/>
    </row>
    <row r="11">
      <c r="A11" s="66" t="s">
        <v>74</v>
      </c>
      <c r="B11" s="55"/>
    </row>
    <row r="12">
      <c r="A12" s="57"/>
      <c r="B12" s="58" t="s">
        <v>3</v>
      </c>
      <c r="C12" s="59"/>
    </row>
    <row r="13">
      <c r="A13" s="58" t="s">
        <v>39</v>
      </c>
      <c r="B13" s="58" t="s">
        <v>5</v>
      </c>
      <c r="C13" s="60" t="s">
        <v>6</v>
      </c>
    </row>
    <row r="14">
      <c r="A14" s="67"/>
      <c r="B14" s="68" t="s">
        <v>75</v>
      </c>
      <c r="C14" s="14">
        <v>54234.96</v>
      </c>
      <c r="E14" s="14" t="s">
        <v>76</v>
      </c>
    </row>
    <row r="15">
      <c r="A15" s="67"/>
      <c r="B15" s="68" t="s">
        <v>77</v>
      </c>
      <c r="C15" s="14">
        <v>540.0</v>
      </c>
    </row>
    <row r="16">
      <c r="A16" s="67"/>
      <c r="B16" s="68" t="s">
        <v>78</v>
      </c>
      <c r="C16" s="14">
        <v>612.0</v>
      </c>
    </row>
    <row r="17">
      <c r="A17" s="67"/>
      <c r="B17" s="68" t="s">
        <v>79</v>
      </c>
      <c r="C17" s="14">
        <v>18319.24</v>
      </c>
    </row>
    <row r="18">
      <c r="A18" s="67"/>
      <c r="B18" s="68" t="s">
        <v>80</v>
      </c>
      <c r="C18" s="14">
        <f>4127.14+1179.18</f>
        <v>5306.32</v>
      </c>
    </row>
    <row r="19">
      <c r="A19" s="68" t="s">
        <v>81</v>
      </c>
      <c r="B19" s="67" t="s">
        <v>82</v>
      </c>
      <c r="C19" s="14">
        <v>0.0</v>
      </c>
    </row>
    <row r="20">
      <c r="A20" s="68" t="s">
        <v>83</v>
      </c>
      <c r="B20" s="67" t="s">
        <v>84</v>
      </c>
      <c r="C20" s="14">
        <v>1500.0</v>
      </c>
    </row>
    <row r="21">
      <c r="A21" s="69" t="s">
        <v>85</v>
      </c>
      <c r="B21" s="70" t="s">
        <v>86</v>
      </c>
      <c r="C21" s="14">
        <v>1700.0</v>
      </c>
    </row>
    <row r="22">
      <c r="A22" s="55"/>
      <c r="B22" s="64" t="s">
        <v>87</v>
      </c>
      <c r="C22" s="14">
        <v>500.0</v>
      </c>
    </row>
    <row r="23">
      <c r="A23" s="63" t="s">
        <v>73</v>
      </c>
      <c r="B23" s="55"/>
      <c r="C23" s="65">
        <f>SUM(C14:C22)</f>
        <v>82712.52</v>
      </c>
    </row>
    <row r="25">
      <c r="A25" s="66" t="s">
        <v>88</v>
      </c>
      <c r="B25" s="55"/>
      <c r="D25" s="55"/>
    </row>
    <row r="26">
      <c r="A26" s="57"/>
      <c r="B26" s="58" t="s">
        <v>3</v>
      </c>
      <c r="C26" s="59"/>
      <c r="D26" s="55"/>
    </row>
    <row r="27">
      <c r="A27" s="58" t="s">
        <v>39</v>
      </c>
      <c r="B27" s="58" t="s">
        <v>5</v>
      </c>
      <c r="C27" s="60" t="s">
        <v>6</v>
      </c>
      <c r="D27" s="55"/>
      <c r="E27" s="71"/>
    </row>
    <row r="28">
      <c r="A28" s="67"/>
      <c r="B28" s="68" t="s">
        <v>89</v>
      </c>
      <c r="C28" s="64">
        <v>46655.0</v>
      </c>
      <c r="E28" s="64"/>
    </row>
    <row r="29">
      <c r="A29" s="67"/>
      <c r="B29" s="68" t="s">
        <v>77</v>
      </c>
      <c r="C29" s="14">
        <v>540.0</v>
      </c>
      <c r="D29" s="55"/>
    </row>
    <row r="30">
      <c r="A30" s="67"/>
      <c r="B30" s="68" t="s">
        <v>90</v>
      </c>
      <c r="C30" s="14">
        <v>612.0</v>
      </c>
    </row>
    <row r="31">
      <c r="A31" s="67"/>
      <c r="B31" s="68" t="s">
        <v>91</v>
      </c>
      <c r="C31" s="14">
        <v>18319.24</v>
      </c>
    </row>
    <row r="32">
      <c r="A32" s="67"/>
      <c r="B32" s="68" t="s">
        <v>80</v>
      </c>
      <c r="C32" s="14">
        <f>4127.14+1179.18</f>
        <v>5306.32</v>
      </c>
      <c r="D32" s="55"/>
    </row>
    <row r="33">
      <c r="A33" s="55"/>
      <c r="B33" s="55"/>
      <c r="D33" s="55"/>
    </row>
    <row r="34">
      <c r="A34" s="63" t="s">
        <v>73</v>
      </c>
      <c r="B34" s="55"/>
      <c r="C34" s="65">
        <f>SUM(C28:C32)</f>
        <v>71432.56</v>
      </c>
      <c r="D34" s="55"/>
    </row>
    <row r="35">
      <c r="A35" s="55"/>
      <c r="B35" s="55"/>
      <c r="D35" s="55"/>
    </row>
    <row r="36">
      <c r="A36" s="66" t="s">
        <v>92</v>
      </c>
      <c r="B36" s="55"/>
      <c r="D36" s="55"/>
    </row>
    <row r="37">
      <c r="A37" s="55"/>
      <c r="B37" s="55"/>
      <c r="D37" s="55"/>
    </row>
    <row r="38">
      <c r="A38" s="57"/>
      <c r="B38" s="58" t="s">
        <v>3</v>
      </c>
      <c r="C38" s="59"/>
      <c r="D38" s="55"/>
    </row>
    <row r="39">
      <c r="A39" s="58" t="s">
        <v>39</v>
      </c>
      <c r="B39" s="58" t="s">
        <v>5</v>
      </c>
      <c r="C39" s="60" t="s">
        <v>6</v>
      </c>
      <c r="D39" s="55"/>
    </row>
    <row r="40">
      <c r="A40" s="67"/>
      <c r="B40" s="68" t="s">
        <v>93</v>
      </c>
      <c r="C40" s="64">
        <v>46655.0</v>
      </c>
    </row>
    <row r="41">
      <c r="A41" s="67"/>
      <c r="B41" s="68" t="s">
        <v>77</v>
      </c>
      <c r="C41" s="14">
        <v>540.0</v>
      </c>
      <c r="D41" s="55"/>
    </row>
    <row r="42">
      <c r="A42" s="67"/>
      <c r="B42" s="68" t="s">
        <v>90</v>
      </c>
      <c r="C42" s="14">
        <v>612.0</v>
      </c>
      <c r="D42" s="55"/>
    </row>
    <row r="43">
      <c r="A43" s="67"/>
      <c r="B43" s="68" t="s">
        <v>94</v>
      </c>
      <c r="C43" s="14">
        <v>18319.24</v>
      </c>
      <c r="D43" s="55"/>
      <c r="I43" s="14" t="s">
        <v>95</v>
      </c>
    </row>
    <row r="44">
      <c r="A44" s="67"/>
      <c r="B44" s="68" t="s">
        <v>80</v>
      </c>
      <c r="C44" s="14">
        <f>4127.14+1179.18</f>
        <v>5306.32</v>
      </c>
      <c r="D44" s="55"/>
      <c r="H44" s="14" t="s">
        <v>96</v>
      </c>
      <c r="I44" s="14" t="s">
        <v>97</v>
      </c>
      <c r="J44" s="14" t="s">
        <v>98</v>
      </c>
      <c r="K44" s="14" t="s">
        <v>99</v>
      </c>
      <c r="L44" s="14" t="s">
        <v>100</v>
      </c>
    </row>
    <row r="45">
      <c r="A45" s="67" t="s">
        <v>101</v>
      </c>
      <c r="B45" s="68" t="s">
        <v>102</v>
      </c>
      <c r="C45" s="14">
        <v>3000.0</v>
      </c>
      <c r="D45" s="72"/>
      <c r="F45" s="14">
        <v>107.45</v>
      </c>
      <c r="G45" s="14">
        <v>30.0</v>
      </c>
      <c r="H45" s="14" t="s">
        <v>103</v>
      </c>
      <c r="I45" s="14" t="s">
        <v>104</v>
      </c>
      <c r="J45" s="14" t="s">
        <v>105</v>
      </c>
    </row>
    <row r="46">
      <c r="A46" s="67" t="s">
        <v>106</v>
      </c>
      <c r="B46" s="73" t="s">
        <v>107</v>
      </c>
      <c r="C46" s="14">
        <v>1000.0</v>
      </c>
      <c r="D46" s="72"/>
      <c r="J46" s="14" t="s">
        <v>108</v>
      </c>
    </row>
    <row r="47">
      <c r="A47" s="55"/>
      <c r="B47" s="55"/>
      <c r="D47" s="55"/>
      <c r="J47" s="14" t="s">
        <v>109</v>
      </c>
    </row>
    <row r="48">
      <c r="A48" s="63" t="s">
        <v>73</v>
      </c>
      <c r="B48" s="55"/>
      <c r="C48" s="65">
        <f>SUM(C39:C46)</f>
        <v>75432.56</v>
      </c>
      <c r="D48" s="55"/>
    </row>
    <row r="49">
      <c r="A49" s="55"/>
      <c r="B49" s="55"/>
      <c r="D49" s="55"/>
    </row>
    <row r="50">
      <c r="A50" s="66" t="s">
        <v>110</v>
      </c>
      <c r="B50" s="55"/>
      <c r="D50" s="55"/>
    </row>
    <row r="51">
      <c r="A51" s="57"/>
      <c r="B51" s="58" t="s">
        <v>3</v>
      </c>
      <c r="C51" s="59"/>
      <c r="D51" s="55"/>
    </row>
    <row r="52">
      <c r="A52" s="58" t="s">
        <v>39</v>
      </c>
      <c r="B52" s="58" t="s">
        <v>5</v>
      </c>
      <c r="C52" s="60" t="s">
        <v>6</v>
      </c>
      <c r="D52" s="55"/>
    </row>
    <row r="53">
      <c r="A53" s="67"/>
      <c r="B53" s="68" t="s">
        <v>111</v>
      </c>
      <c r="C53" s="64">
        <v>46655.0</v>
      </c>
    </row>
    <row r="54">
      <c r="A54" s="67"/>
      <c r="B54" s="68" t="s">
        <v>77</v>
      </c>
      <c r="C54" s="14">
        <v>540.0</v>
      </c>
      <c r="D54" s="55"/>
    </row>
    <row r="55">
      <c r="A55" s="67"/>
      <c r="B55" s="68" t="s">
        <v>90</v>
      </c>
      <c r="C55" s="14">
        <v>612.0</v>
      </c>
      <c r="D55" s="55"/>
    </row>
    <row r="56">
      <c r="A56" s="67"/>
      <c r="B56" s="68" t="s">
        <v>112</v>
      </c>
      <c r="C56" s="14">
        <v>18319.24</v>
      </c>
      <c r="D56" s="55"/>
    </row>
    <row r="57">
      <c r="A57" s="67"/>
      <c r="B57" s="68" t="s">
        <v>113</v>
      </c>
      <c r="C57" s="14">
        <v>18319.24</v>
      </c>
      <c r="D57" s="55"/>
    </row>
    <row r="58">
      <c r="A58" s="67"/>
      <c r="B58" s="68" t="s">
        <v>80</v>
      </c>
      <c r="C58" s="14">
        <f>4127.14+1179.18+1179.18</f>
        <v>6485.5</v>
      </c>
      <c r="D58" s="55"/>
    </row>
    <row r="59">
      <c r="A59" s="67" t="s">
        <v>114</v>
      </c>
      <c r="B59" s="67" t="s">
        <v>115</v>
      </c>
      <c r="C59" s="14">
        <v>10000.0</v>
      </c>
      <c r="D59" s="72"/>
    </row>
    <row r="60">
      <c r="A60" s="67"/>
      <c r="B60" s="68" t="s">
        <v>14</v>
      </c>
      <c r="C60" s="14">
        <v>108983.51</v>
      </c>
      <c r="D60" s="72"/>
    </row>
    <row r="61">
      <c r="A61" s="67"/>
      <c r="B61" s="68" t="s">
        <v>116</v>
      </c>
      <c r="C61" s="14">
        <v>20000.0</v>
      </c>
      <c r="D61" s="72"/>
    </row>
    <row r="62">
      <c r="A62" s="67" t="s">
        <v>117</v>
      </c>
      <c r="B62" s="67" t="s">
        <v>118</v>
      </c>
      <c r="C62" s="14">
        <v>4000.0</v>
      </c>
      <c r="D62" s="55"/>
    </row>
    <row r="63">
      <c r="A63" s="55"/>
      <c r="B63" s="64" t="s">
        <v>119</v>
      </c>
      <c r="C63" s="14">
        <v>6000.0</v>
      </c>
      <c r="D63" s="55"/>
    </row>
    <row r="64">
      <c r="A64" s="55"/>
      <c r="B64" s="64" t="s">
        <v>120</v>
      </c>
      <c r="C64" s="14">
        <v>2000.0</v>
      </c>
      <c r="D64" s="55"/>
    </row>
    <row r="65">
      <c r="A65" s="63" t="s">
        <v>73</v>
      </c>
      <c r="B65" s="55"/>
      <c r="C65" s="65">
        <f>SUM(C53:C64)</f>
        <v>241914.49</v>
      </c>
      <c r="D65" s="55"/>
    </row>
    <row r="66">
      <c r="A66" s="55"/>
      <c r="B66" s="55"/>
      <c r="D66" s="55"/>
    </row>
    <row r="67">
      <c r="A67" s="55"/>
      <c r="B67" s="55"/>
      <c r="D67" s="55"/>
    </row>
    <row r="68">
      <c r="A68" s="66" t="s">
        <v>121</v>
      </c>
      <c r="B68" s="55"/>
      <c r="D68" s="55"/>
    </row>
    <row r="69">
      <c r="A69" s="57"/>
      <c r="B69" s="58" t="s">
        <v>3</v>
      </c>
      <c r="C69" s="59"/>
      <c r="D69" s="55"/>
    </row>
    <row r="70">
      <c r="A70" s="58" t="s">
        <v>39</v>
      </c>
      <c r="B70" s="58" t="s">
        <v>5</v>
      </c>
      <c r="C70" s="60" t="s">
        <v>6</v>
      </c>
      <c r="D70" s="55"/>
    </row>
    <row r="71">
      <c r="A71" s="67"/>
      <c r="B71" s="68" t="s">
        <v>122</v>
      </c>
      <c r="C71" s="64">
        <v>46655.0</v>
      </c>
    </row>
    <row r="72">
      <c r="A72" s="67"/>
      <c r="B72" s="68" t="s">
        <v>77</v>
      </c>
      <c r="C72" s="14">
        <v>540.0</v>
      </c>
      <c r="D72" s="55"/>
    </row>
    <row r="73">
      <c r="A73" s="67"/>
      <c r="B73" s="68" t="s">
        <v>90</v>
      </c>
      <c r="C73" s="14">
        <v>612.0</v>
      </c>
      <c r="D73" s="55"/>
    </row>
    <row r="74">
      <c r="A74" s="67"/>
      <c r="B74" s="68" t="s">
        <v>123</v>
      </c>
      <c r="C74" s="14">
        <v>18319.24</v>
      </c>
      <c r="D74" s="55"/>
    </row>
    <row r="75">
      <c r="A75" s="67"/>
      <c r="B75" s="68" t="s">
        <v>80</v>
      </c>
      <c r="C75" s="14">
        <f>4127.14+1179.18</f>
        <v>5306.32</v>
      </c>
      <c r="D75" s="55"/>
    </row>
    <row r="76">
      <c r="A76" s="70" t="s">
        <v>124</v>
      </c>
      <c r="B76" s="70" t="s">
        <v>125</v>
      </c>
      <c r="C76" s="14">
        <v>12000.0</v>
      </c>
      <c r="D76" s="72"/>
    </row>
    <row r="77">
      <c r="A77" s="67" t="s">
        <v>126</v>
      </c>
      <c r="B77" s="67" t="s">
        <v>127</v>
      </c>
      <c r="C77" s="14">
        <v>5000.0</v>
      </c>
      <c r="D77" s="55"/>
    </row>
    <row r="78">
      <c r="B78" s="14" t="s">
        <v>128</v>
      </c>
      <c r="C78" s="14">
        <v>1500.0</v>
      </c>
      <c r="D78" s="55"/>
    </row>
    <row r="79">
      <c r="A79" s="64" t="s">
        <v>73</v>
      </c>
      <c r="B79" s="55"/>
      <c r="C79" s="65">
        <f>SUM(C71:C78)</f>
        <v>89932.56</v>
      </c>
      <c r="D79" s="55"/>
    </row>
    <row r="80">
      <c r="A80" s="66"/>
      <c r="B80" s="55"/>
      <c r="D80" s="55"/>
    </row>
    <row r="81">
      <c r="A81" s="64" t="s">
        <v>129</v>
      </c>
      <c r="B81" s="55"/>
      <c r="C81" s="65">
        <f>sum(C8+C23+C34+C48+C65+C79)</f>
        <v>573624.69</v>
      </c>
      <c r="D81" s="55"/>
    </row>
    <row r="82">
      <c r="A82" s="63" t="s">
        <v>130</v>
      </c>
      <c r="B82" s="55"/>
      <c r="C82" s="74">
        <f>0-C81</f>
        <v>-573624.69</v>
      </c>
      <c r="D82" s="55"/>
    </row>
    <row r="87">
      <c r="E87" s="55"/>
    </row>
    <row r="88">
      <c r="E88" s="66"/>
    </row>
    <row r="89">
      <c r="E89" s="2"/>
    </row>
    <row r="90">
      <c r="E90" s="2"/>
    </row>
    <row r="91">
      <c r="E91" s="2"/>
    </row>
    <row r="92">
      <c r="E92" s="2"/>
    </row>
    <row r="93">
      <c r="E93" s="55"/>
    </row>
    <row r="94">
      <c r="E94" s="66"/>
    </row>
    <row r="95">
      <c r="E95" s="2"/>
    </row>
    <row r="96">
      <c r="E96" s="2"/>
    </row>
    <row r="97">
      <c r="E97" s="2"/>
    </row>
    <row r="98">
      <c r="E98" s="2"/>
    </row>
    <row r="99">
      <c r="E99" s="2"/>
    </row>
    <row r="100">
      <c r="E100" s="2"/>
    </row>
    <row r="101">
      <c r="E101" s="2"/>
    </row>
    <row r="102">
      <c r="E102" s="2"/>
    </row>
    <row r="103">
      <c r="E103" s="2"/>
    </row>
    <row r="104">
      <c r="E104" s="2"/>
    </row>
    <row r="105">
      <c r="E105" s="2"/>
    </row>
    <row r="106">
      <c r="E106" s="2"/>
    </row>
    <row r="107">
      <c r="E107" s="2"/>
    </row>
    <row r="108">
      <c r="E108" s="2"/>
    </row>
    <row r="109">
      <c r="E109" s="2"/>
    </row>
    <row r="110">
      <c r="E110" s="2"/>
    </row>
    <row r="111">
      <c r="E111" s="2"/>
    </row>
    <row r="112">
      <c r="E112" s="2"/>
    </row>
    <row r="113">
      <c r="E113" s="2"/>
    </row>
    <row r="114">
      <c r="E114" s="2"/>
    </row>
    <row r="115">
      <c r="E115" s="2"/>
    </row>
    <row r="116">
      <c r="E116" s="2"/>
    </row>
    <row r="117">
      <c r="E117" s="2"/>
    </row>
    <row r="118">
      <c r="A118" s="10" t="s">
        <v>131</v>
      </c>
      <c r="B118" s="10" t="s">
        <v>131</v>
      </c>
      <c r="D118" s="33"/>
      <c r="E118" s="33"/>
    </row>
    <row r="119">
      <c r="A119" s="10"/>
      <c r="B119" s="10"/>
      <c r="D119" s="33"/>
      <c r="E119" s="33"/>
    </row>
    <row r="120">
      <c r="A120" s="10"/>
      <c r="B120" s="10"/>
      <c r="D120" s="33"/>
      <c r="E120" s="33"/>
    </row>
    <row r="121">
      <c r="A121" s="54"/>
      <c r="B121" s="55"/>
      <c r="D121" s="75"/>
      <c r="E121" s="55"/>
    </row>
    <row r="122">
      <c r="A122" s="76"/>
      <c r="B122" s="77"/>
      <c r="D122" s="78"/>
      <c r="E122" s="55"/>
    </row>
    <row r="123">
      <c r="A123" s="77"/>
      <c r="B123" s="77"/>
      <c r="D123" s="79"/>
      <c r="E123" s="66"/>
    </row>
    <row r="124">
      <c r="A124" s="80"/>
      <c r="B124" s="12"/>
      <c r="D124" s="33"/>
      <c r="E124" s="33"/>
    </row>
    <row r="125">
      <c r="A125" s="81"/>
      <c r="B125" s="12"/>
      <c r="D125" s="33"/>
      <c r="E125" s="33"/>
    </row>
    <row r="126">
      <c r="A126" s="80"/>
      <c r="B126" s="12"/>
      <c r="D126" s="33"/>
      <c r="E126" s="33"/>
    </row>
    <row r="127">
      <c r="A127" s="80"/>
      <c r="B127" s="12"/>
      <c r="D127" s="33"/>
      <c r="E127" s="33"/>
    </row>
    <row r="128">
      <c r="A128" s="81"/>
      <c r="B128" s="12"/>
      <c r="D128" s="33"/>
      <c r="E128" s="33"/>
    </row>
    <row r="129">
      <c r="A129" s="82"/>
      <c r="B129" s="83"/>
      <c r="D129" s="33"/>
      <c r="E129" s="33"/>
    </row>
    <row r="130">
      <c r="A130" s="80"/>
      <c r="B130" s="10"/>
      <c r="D130" s="33"/>
      <c r="E130" s="33"/>
    </row>
    <row r="131">
      <c r="A131" s="80"/>
      <c r="B131" s="10"/>
      <c r="D131" s="33"/>
      <c r="E131" s="3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75"/>
  </cols>
  <sheetData>
    <row r="1">
      <c r="A1" s="84" t="s">
        <v>132</v>
      </c>
      <c r="B1" s="55"/>
      <c r="C1" s="75"/>
    </row>
    <row r="2">
      <c r="A2" s="76"/>
      <c r="B2" s="77" t="s">
        <v>3</v>
      </c>
      <c r="C2" s="78"/>
    </row>
    <row r="3">
      <c r="A3" s="77" t="s">
        <v>39</v>
      </c>
      <c r="B3" s="77" t="s">
        <v>5</v>
      </c>
      <c r="C3" s="85" t="s">
        <v>6</v>
      </c>
    </row>
    <row r="4">
      <c r="A4" s="12" t="s">
        <v>133</v>
      </c>
      <c r="B4" s="12" t="s">
        <v>134</v>
      </c>
      <c r="C4" s="29">
        <f>12000-10000</f>
        <v>2000</v>
      </c>
    </row>
    <row r="5">
      <c r="A5" s="12" t="s">
        <v>135</v>
      </c>
      <c r="B5" s="14" t="s">
        <v>136</v>
      </c>
      <c r="C5" s="14">
        <v>122490.9</v>
      </c>
    </row>
    <row r="6">
      <c r="B6" s="8" t="s">
        <v>137</v>
      </c>
      <c r="C6" s="18">
        <v>6000.0</v>
      </c>
      <c r="I6" s="14"/>
      <c r="J6" s="14"/>
    </row>
    <row r="7">
      <c r="B7" s="8" t="s">
        <v>138</v>
      </c>
      <c r="C7" s="18">
        <v>80990.0</v>
      </c>
      <c r="I7" s="14"/>
      <c r="K7" s="14"/>
    </row>
    <row r="8">
      <c r="B8" s="8" t="s">
        <v>139</v>
      </c>
      <c r="C8" s="18">
        <v>95875.44</v>
      </c>
      <c r="I8" s="14"/>
      <c r="K8" s="14"/>
    </row>
    <row r="9">
      <c r="A9" s="12"/>
      <c r="B9" s="8" t="s">
        <v>140</v>
      </c>
      <c r="C9" s="86">
        <v>73551.11281</v>
      </c>
    </row>
    <row r="10">
      <c r="A10" s="12"/>
      <c r="B10" s="8" t="s">
        <v>141</v>
      </c>
      <c r="C10" s="86">
        <v>3888.0</v>
      </c>
    </row>
    <row r="11">
      <c r="A11" s="12"/>
      <c r="B11" s="8" t="s">
        <v>142</v>
      </c>
      <c r="C11" s="29">
        <f>87900*0.5</f>
        <v>43950</v>
      </c>
      <c r="D11" s="87"/>
    </row>
    <row r="12">
      <c r="A12" s="12" t="s">
        <v>143</v>
      </c>
      <c r="B12" s="8" t="s">
        <v>144</v>
      </c>
      <c r="C12" s="18">
        <v>33825.0</v>
      </c>
    </row>
    <row r="13">
      <c r="A13" s="12"/>
      <c r="B13" s="8" t="s">
        <v>80</v>
      </c>
      <c r="C13" s="18">
        <v>69255.0</v>
      </c>
    </row>
    <row r="14">
      <c r="A14" s="12" t="s">
        <v>145</v>
      </c>
      <c r="B14" s="12" t="s">
        <v>146</v>
      </c>
      <c r="C14" s="18">
        <v>49000.0</v>
      </c>
    </row>
    <row r="15">
      <c r="A15" s="12" t="s">
        <v>147</v>
      </c>
      <c r="B15" s="12" t="s">
        <v>148</v>
      </c>
      <c r="C15" s="29">
        <v>20000.0</v>
      </c>
    </row>
    <row r="16">
      <c r="A16" s="12" t="s">
        <v>149</v>
      </c>
      <c r="B16" s="12" t="s">
        <v>150</v>
      </c>
      <c r="C16" s="29">
        <v>0.0</v>
      </c>
    </row>
    <row r="17">
      <c r="A17" s="12" t="s">
        <v>151</v>
      </c>
      <c r="B17" s="12" t="s">
        <v>152</v>
      </c>
      <c r="C17" s="18">
        <v>0.0</v>
      </c>
    </row>
    <row r="18">
      <c r="A18" s="12" t="s">
        <v>153</v>
      </c>
      <c r="B18" s="12" t="s">
        <v>154</v>
      </c>
      <c r="C18" s="29">
        <v>49082.76</v>
      </c>
      <c r="D18" s="72"/>
    </row>
    <row r="19">
      <c r="A19" s="12" t="s">
        <v>155</v>
      </c>
      <c r="B19" s="12" t="s">
        <v>156</v>
      </c>
      <c r="C19" s="29">
        <v>0.0</v>
      </c>
    </row>
    <row r="20">
      <c r="A20" s="12" t="s">
        <v>157</v>
      </c>
      <c r="B20" s="12" t="s">
        <v>158</v>
      </c>
      <c r="C20" s="18">
        <v>51133.5</v>
      </c>
      <c r="D20" s="88"/>
      <c r="G20" s="89" t="s">
        <v>159</v>
      </c>
      <c r="H20" s="90"/>
      <c r="I20" s="90"/>
    </row>
    <row r="21">
      <c r="A21" s="12" t="s">
        <v>160</v>
      </c>
      <c r="B21" s="12" t="s">
        <v>161</v>
      </c>
      <c r="C21" s="29">
        <v>0.0</v>
      </c>
    </row>
    <row r="22">
      <c r="A22" s="12" t="s">
        <v>162</v>
      </c>
      <c r="B22" s="12" t="s">
        <v>163</v>
      </c>
      <c r="C22" s="18">
        <v>24000.0</v>
      </c>
    </row>
    <row r="23">
      <c r="A23" s="12" t="s">
        <v>164</v>
      </c>
      <c r="B23" s="12" t="s">
        <v>165</v>
      </c>
      <c r="C23" s="29">
        <v>0.0</v>
      </c>
    </row>
    <row r="24">
      <c r="A24" s="12"/>
      <c r="B24" s="8" t="s">
        <v>166</v>
      </c>
      <c r="C24" s="18">
        <v>180.0</v>
      </c>
    </row>
    <row r="25">
      <c r="A25" s="12"/>
      <c r="B25" s="8" t="s">
        <v>167</v>
      </c>
      <c r="C25" s="18">
        <v>1800.0</v>
      </c>
    </row>
    <row r="26">
      <c r="A26" s="12"/>
      <c r="B26" s="8" t="s">
        <v>168</v>
      </c>
      <c r="C26" s="18">
        <v>1600.0</v>
      </c>
    </row>
    <row r="27">
      <c r="A27" s="12"/>
      <c r="B27" s="8" t="s">
        <v>169</v>
      </c>
      <c r="C27" s="18">
        <v>14000.0</v>
      </c>
    </row>
    <row r="28">
      <c r="A28" s="12" t="s">
        <v>170</v>
      </c>
      <c r="B28" s="12" t="s">
        <v>171</v>
      </c>
      <c r="C28" s="23">
        <v>-3000.0</v>
      </c>
    </row>
    <row r="29">
      <c r="A29" s="12" t="s">
        <v>172</v>
      </c>
      <c r="B29" s="12" t="s">
        <v>173</v>
      </c>
      <c r="C29" s="29">
        <f>sum(C4:C28)</f>
        <v>739621.7128</v>
      </c>
    </row>
    <row r="31">
      <c r="A31" s="14" t="s">
        <v>130</v>
      </c>
      <c r="C31" s="44">
        <f>0-C29</f>
        <v>-739621.7128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38"/>
  </cols>
  <sheetData>
    <row r="1">
      <c r="A1" s="54" t="s">
        <v>174</v>
      </c>
      <c r="B1" s="55"/>
      <c r="C1" s="75"/>
      <c r="D1" s="55"/>
    </row>
    <row r="2">
      <c r="A2" s="76"/>
      <c r="B2" s="77" t="s">
        <v>3</v>
      </c>
      <c r="C2" s="78"/>
      <c r="D2" s="55"/>
    </row>
    <row r="3">
      <c r="A3" s="77" t="s">
        <v>39</v>
      </c>
      <c r="B3" s="77" t="s">
        <v>5</v>
      </c>
      <c r="C3" s="85" t="s">
        <v>6</v>
      </c>
      <c r="D3" s="66"/>
    </row>
    <row r="4">
      <c r="B4" s="14" t="s">
        <v>175</v>
      </c>
      <c r="C4" s="14">
        <v>116753.1</v>
      </c>
      <c r="D4" s="33"/>
    </row>
    <row r="5">
      <c r="B5" s="14" t="s">
        <v>176</v>
      </c>
      <c r="C5" s="14">
        <v>4000.0</v>
      </c>
      <c r="D5" s="87"/>
    </row>
    <row r="6">
      <c r="A6" s="80"/>
      <c r="B6" s="12" t="s">
        <v>177</v>
      </c>
      <c r="C6" s="91">
        <v>2000.0</v>
      </c>
      <c r="D6" s="87"/>
    </row>
    <row r="7">
      <c r="A7" s="81" t="s">
        <v>178</v>
      </c>
      <c r="B7" s="12" t="s">
        <v>179</v>
      </c>
      <c r="C7" s="31">
        <v>12000.0</v>
      </c>
      <c r="D7" s="87"/>
      <c r="H7" s="92"/>
    </row>
    <row r="8">
      <c r="A8" s="80"/>
      <c r="B8" s="12" t="s">
        <v>180</v>
      </c>
      <c r="C8" s="31">
        <v>3000.0</v>
      </c>
      <c r="D8" s="87"/>
    </row>
    <row r="9">
      <c r="A9" s="80"/>
      <c r="B9" s="8" t="s">
        <v>181</v>
      </c>
      <c r="C9" s="91">
        <v>1100.0</v>
      </c>
      <c r="D9" s="87"/>
    </row>
    <row r="10">
      <c r="A10" s="81" t="s">
        <v>182</v>
      </c>
      <c r="B10" s="12" t="s">
        <v>183</v>
      </c>
      <c r="C10" s="91">
        <v>0.0</v>
      </c>
      <c r="D10" s="33"/>
    </row>
    <row r="11">
      <c r="A11" s="82" t="s">
        <v>184</v>
      </c>
      <c r="B11" s="83" t="s">
        <v>185</v>
      </c>
      <c r="C11" s="93">
        <v>0.0</v>
      </c>
    </row>
    <row r="12">
      <c r="A12" s="94" t="s">
        <v>73</v>
      </c>
      <c r="B12" s="10"/>
      <c r="C12" s="93">
        <f>SUM(C4:C11)</f>
        <v>138853.1</v>
      </c>
    </row>
    <row r="13">
      <c r="A13" s="14" t="s">
        <v>130</v>
      </c>
      <c r="C13" s="95">
        <f>0-C12</f>
        <v>-138853.1</v>
      </c>
    </row>
    <row r="19">
      <c r="B19" s="71"/>
    </row>
    <row r="20">
      <c r="B20" s="12"/>
    </row>
    <row r="21">
      <c r="B21" s="12"/>
    </row>
    <row r="22">
      <c r="B22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5"/>
  </cols>
  <sheetData>
    <row r="1">
      <c r="A1" s="54" t="s">
        <v>186</v>
      </c>
      <c r="B1" s="55"/>
      <c r="C1" s="75"/>
      <c r="D1" s="55"/>
    </row>
    <row r="2">
      <c r="A2" s="76"/>
      <c r="B2" s="77" t="s">
        <v>3</v>
      </c>
      <c r="C2" s="78"/>
      <c r="D2" s="55"/>
    </row>
    <row r="3">
      <c r="A3" s="77" t="s">
        <v>39</v>
      </c>
      <c r="B3" s="77" t="s">
        <v>5</v>
      </c>
      <c r="C3" s="85" t="s">
        <v>6</v>
      </c>
      <c r="D3" s="66"/>
    </row>
    <row r="4">
      <c r="A4" s="12" t="s">
        <v>187</v>
      </c>
      <c r="B4" s="8" t="s">
        <v>188</v>
      </c>
      <c r="C4" s="18">
        <v>103488.7718</v>
      </c>
      <c r="D4" s="33"/>
    </row>
    <row r="5">
      <c r="A5" s="12"/>
      <c r="B5" s="8" t="s">
        <v>189</v>
      </c>
      <c r="C5" s="96">
        <v>63905.0</v>
      </c>
      <c r="D5" s="87"/>
    </row>
    <row r="6">
      <c r="A6" s="12"/>
      <c r="B6" s="8" t="s">
        <v>190</v>
      </c>
      <c r="C6" s="18">
        <v>1200.0</v>
      </c>
      <c r="D6" s="33"/>
    </row>
    <row r="7">
      <c r="A7" s="12"/>
      <c r="B7" s="8" t="s">
        <v>191</v>
      </c>
      <c r="C7" s="18">
        <v>780.0</v>
      </c>
      <c r="D7" s="87"/>
    </row>
    <row r="8">
      <c r="A8" s="12" t="s">
        <v>192</v>
      </c>
      <c r="B8" s="12" t="s">
        <v>193</v>
      </c>
      <c r="C8" s="29">
        <v>0.0</v>
      </c>
      <c r="D8" s="33"/>
    </row>
    <row r="9">
      <c r="A9" s="12" t="s">
        <v>194</v>
      </c>
      <c r="B9" s="12" t="s">
        <v>80</v>
      </c>
      <c r="C9" s="9">
        <v>35370.0</v>
      </c>
      <c r="D9" s="33"/>
    </row>
    <row r="10">
      <c r="A10" s="12" t="s">
        <v>195</v>
      </c>
      <c r="B10" s="12" t="s">
        <v>196</v>
      </c>
      <c r="C10" s="29">
        <v>0.0</v>
      </c>
      <c r="D10" s="33"/>
    </row>
    <row r="11">
      <c r="A11" s="12" t="s">
        <v>197</v>
      </c>
      <c r="B11" s="12" t="s">
        <v>198</v>
      </c>
      <c r="C11" s="29">
        <v>1500.0</v>
      </c>
      <c r="D11" s="87"/>
    </row>
    <row r="12">
      <c r="A12" s="12" t="s">
        <v>199</v>
      </c>
      <c r="B12" s="12" t="s">
        <v>200</v>
      </c>
      <c r="C12" s="29">
        <v>0.0</v>
      </c>
      <c r="D12" s="33"/>
    </row>
    <row r="13">
      <c r="A13" s="12" t="s">
        <v>201</v>
      </c>
      <c r="B13" s="12" t="s">
        <v>202</v>
      </c>
      <c r="C13" s="29">
        <v>1000.0</v>
      </c>
    </row>
    <row r="14">
      <c r="A14" s="12" t="s">
        <v>203</v>
      </c>
      <c r="B14" s="12" t="s">
        <v>204</v>
      </c>
      <c r="C14" s="29">
        <v>5000.0</v>
      </c>
      <c r="D14" s="87"/>
    </row>
    <row r="15">
      <c r="A15" s="12" t="s">
        <v>205</v>
      </c>
      <c r="B15" s="12" t="s">
        <v>206</v>
      </c>
      <c r="C15" s="29">
        <v>0.0</v>
      </c>
      <c r="D15" s="33"/>
    </row>
    <row r="16">
      <c r="A16" s="12" t="s">
        <v>207</v>
      </c>
      <c r="B16" s="12" t="s">
        <v>208</v>
      </c>
      <c r="C16" s="29">
        <v>0.0</v>
      </c>
      <c r="D16" s="33"/>
    </row>
    <row r="17">
      <c r="A17" s="12" t="s">
        <v>209</v>
      </c>
      <c r="B17" s="12" t="s">
        <v>210</v>
      </c>
      <c r="C17" s="41">
        <v>0.0</v>
      </c>
      <c r="D17" s="33"/>
    </row>
    <row r="19">
      <c r="A19" s="8" t="s">
        <v>73</v>
      </c>
      <c r="B19" s="12"/>
      <c r="C19" s="41">
        <f>SUM(C4:C17)</f>
        <v>212243.7718</v>
      </c>
      <c r="D19" s="33"/>
    </row>
    <row r="20">
      <c r="A20" s="10" t="s">
        <v>131</v>
      </c>
      <c r="B20" s="10" t="s">
        <v>131</v>
      </c>
      <c r="C20" s="33"/>
      <c r="D20" s="33"/>
    </row>
    <row r="21">
      <c r="A21" s="97" t="s">
        <v>130</v>
      </c>
      <c r="B21" s="12"/>
      <c r="C21" s="98">
        <f>0-C19</f>
        <v>-212243.7718</v>
      </c>
      <c r="D21" s="33"/>
    </row>
  </sheetData>
  <dataValidations>
    <dataValidation type="list" allowBlank="1" showErrorMessage="1" sqref="C5">
      <formula1>"63905,48776.91"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75"/>
    <col customWidth="1" min="2" max="2" width="20.0"/>
    <col customWidth="1" min="3" max="3" width="11.38"/>
  </cols>
  <sheetData>
    <row r="1">
      <c r="A1" s="99" t="s">
        <v>60</v>
      </c>
      <c r="B1" s="55"/>
      <c r="C1" s="100"/>
      <c r="D1" s="37"/>
    </row>
    <row r="2">
      <c r="A2" s="101"/>
      <c r="B2" s="102" t="s">
        <v>2</v>
      </c>
      <c r="C2" s="103"/>
      <c r="D2" s="37"/>
    </row>
    <row r="3">
      <c r="A3" s="102" t="s">
        <v>39</v>
      </c>
      <c r="B3" s="102" t="s">
        <v>5</v>
      </c>
      <c r="C3" s="104" t="s">
        <v>6</v>
      </c>
      <c r="D3" s="37"/>
    </row>
    <row r="4">
      <c r="A4" s="105" t="s">
        <v>211</v>
      </c>
      <c r="B4" s="106" t="s">
        <v>212</v>
      </c>
      <c r="C4" s="107">
        <v>11610.0</v>
      </c>
      <c r="D4" s="37"/>
    </row>
    <row r="5">
      <c r="A5" s="105" t="s">
        <v>211</v>
      </c>
      <c r="B5" s="106" t="s">
        <v>213</v>
      </c>
      <c r="C5" s="107">
        <v>8170.0</v>
      </c>
      <c r="D5" s="37"/>
    </row>
    <row r="6">
      <c r="A6" s="105" t="s">
        <v>211</v>
      </c>
      <c r="B6" s="106" t="s">
        <v>214</v>
      </c>
      <c r="C6" s="107">
        <v>12150.0</v>
      </c>
      <c r="D6" s="37"/>
    </row>
    <row r="7">
      <c r="A7" s="105" t="s">
        <v>211</v>
      </c>
      <c r="B7" s="106" t="s">
        <v>215</v>
      </c>
      <c r="C7" s="107">
        <v>7695.0</v>
      </c>
      <c r="D7" s="37"/>
    </row>
    <row r="8">
      <c r="A8" s="105" t="s">
        <v>211</v>
      </c>
      <c r="B8" s="106" t="s">
        <v>216</v>
      </c>
      <c r="C8" s="107">
        <f>78*150</f>
        <v>11700</v>
      </c>
      <c r="D8" s="37"/>
    </row>
    <row r="9">
      <c r="A9" s="105" t="s">
        <v>211</v>
      </c>
      <c r="B9" s="106" t="s">
        <v>217</v>
      </c>
      <c r="C9" s="107">
        <f>78*95</f>
        <v>7410</v>
      </c>
      <c r="D9" s="37"/>
    </row>
    <row r="10">
      <c r="A10" s="105" t="s">
        <v>218</v>
      </c>
      <c r="B10" s="106" t="s">
        <v>219</v>
      </c>
      <c r="C10" s="107">
        <v>5000.0</v>
      </c>
      <c r="D10" s="30"/>
    </row>
    <row r="11">
      <c r="A11" s="105" t="s">
        <v>218</v>
      </c>
      <c r="B11" s="106" t="s">
        <v>220</v>
      </c>
      <c r="C11" s="107">
        <v>6000.0</v>
      </c>
      <c r="D11" s="37"/>
    </row>
    <row r="12">
      <c r="A12" s="106"/>
      <c r="B12" s="106"/>
      <c r="C12" s="108"/>
      <c r="D12" s="37"/>
    </row>
    <row r="13">
      <c r="A13" s="106"/>
      <c r="B13" s="109" t="s">
        <v>221</v>
      </c>
      <c r="C13" s="110">
        <f>SUM(C2:C11)</f>
        <v>69735</v>
      </c>
      <c r="D13" s="37"/>
      <c r="F13" s="89"/>
      <c r="G13" s="90"/>
      <c r="H13" s="90"/>
    </row>
    <row r="14">
      <c r="A14" s="37"/>
      <c r="B14" s="37"/>
      <c r="C14" s="37"/>
      <c r="D14" s="37"/>
    </row>
    <row r="15">
      <c r="A15" s="111"/>
      <c r="B15" s="112" t="s">
        <v>3</v>
      </c>
      <c r="C15" s="113"/>
      <c r="D15" s="37"/>
    </row>
    <row r="16">
      <c r="A16" s="112" t="s">
        <v>39</v>
      </c>
      <c r="B16" s="112" t="s">
        <v>5</v>
      </c>
      <c r="C16" s="114" t="s">
        <v>6</v>
      </c>
      <c r="D16" s="37"/>
    </row>
    <row r="17">
      <c r="A17" s="115" t="s">
        <v>222</v>
      </c>
      <c r="B17" s="12" t="s">
        <v>202</v>
      </c>
      <c r="C17" s="9">
        <v>500.0</v>
      </c>
      <c r="D17" s="37"/>
    </row>
    <row r="18">
      <c r="A18" s="115" t="s">
        <v>223</v>
      </c>
      <c r="B18" s="12" t="s">
        <v>224</v>
      </c>
      <c r="C18" s="9">
        <v>100.0</v>
      </c>
      <c r="D18" s="37"/>
    </row>
    <row r="19">
      <c r="A19" s="115" t="s">
        <v>225</v>
      </c>
      <c r="B19" s="12" t="s">
        <v>156</v>
      </c>
      <c r="C19" s="9">
        <v>200.0</v>
      </c>
      <c r="D19" s="38"/>
    </row>
    <row r="20">
      <c r="A20" s="115" t="s">
        <v>226</v>
      </c>
      <c r="B20" s="12" t="s">
        <v>161</v>
      </c>
      <c r="C20" s="9">
        <v>200.0</v>
      </c>
      <c r="D20" s="38"/>
    </row>
    <row r="21">
      <c r="A21" s="115" t="s">
        <v>227</v>
      </c>
      <c r="B21" s="12" t="s">
        <v>210</v>
      </c>
      <c r="C21" s="9">
        <v>500.0</v>
      </c>
      <c r="D21" s="37"/>
    </row>
    <row r="22">
      <c r="A22" s="116"/>
      <c r="B22" s="38" t="s">
        <v>228</v>
      </c>
      <c r="C22" s="117">
        <v>8068.56</v>
      </c>
      <c r="D22" s="37"/>
    </row>
    <row r="23">
      <c r="A23" s="116" t="s">
        <v>229</v>
      </c>
      <c r="B23" s="37" t="s">
        <v>80</v>
      </c>
      <c r="C23" s="118">
        <v>36143.03</v>
      </c>
      <c r="D23" s="37"/>
    </row>
    <row r="24">
      <c r="A24" s="37"/>
      <c r="B24" s="37"/>
      <c r="C24" s="37"/>
      <c r="D24" s="37"/>
    </row>
    <row r="25">
      <c r="A25" s="37"/>
      <c r="B25" s="119" t="s">
        <v>130</v>
      </c>
      <c r="C25" s="120">
        <f>SUM(C16:C23)</f>
        <v>45711.59</v>
      </c>
      <c r="D25" s="37"/>
    </row>
    <row r="26">
      <c r="A26" s="37"/>
      <c r="B26" s="37"/>
      <c r="C26" s="37"/>
      <c r="D26" s="37"/>
    </row>
    <row r="27">
      <c r="A27" s="105" t="s">
        <v>230</v>
      </c>
      <c r="B27" s="37"/>
      <c r="C27" s="121">
        <f>C13-C25</f>
        <v>24023.41</v>
      </c>
      <c r="D27" s="37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13"/>
  </cols>
  <sheetData>
    <row r="1">
      <c r="A1" s="30"/>
      <c r="B1" s="122" t="s">
        <v>231</v>
      </c>
      <c r="D1" s="122" t="s">
        <v>232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>
      <c r="A3" s="30"/>
      <c r="B3" s="123"/>
      <c r="C3" s="28" t="s">
        <v>233</v>
      </c>
      <c r="D3" s="28" t="s">
        <v>234</v>
      </c>
      <c r="E3" s="28" t="s">
        <v>235</v>
      </c>
      <c r="F3" s="28" t="s">
        <v>236</v>
      </c>
      <c r="G3" s="28" t="s">
        <v>237</v>
      </c>
      <c r="H3" s="28" t="s">
        <v>238</v>
      </c>
      <c r="I3" s="28" t="s">
        <v>239</v>
      </c>
      <c r="J3" s="28" t="s">
        <v>240</v>
      </c>
      <c r="K3" s="28" t="s">
        <v>241</v>
      </c>
      <c r="L3" s="28" t="s">
        <v>242</v>
      </c>
      <c r="M3" s="28" t="s">
        <v>243</v>
      </c>
      <c r="N3" s="28" t="s">
        <v>244</v>
      </c>
      <c r="O3" s="124" t="s">
        <v>73</v>
      </c>
      <c r="P3" s="123"/>
      <c r="Q3" s="125" t="s">
        <v>245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26"/>
      <c r="P4" s="30"/>
      <c r="Q4" s="127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126"/>
      <c r="P5" s="30"/>
      <c r="Q5" s="127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>
      <c r="A6" s="128" t="s">
        <v>246</v>
      </c>
      <c r="B6" s="129" t="s">
        <v>247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26"/>
      <c r="P6" s="30"/>
      <c r="Q6" s="127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126"/>
      <c r="P7" s="30"/>
      <c r="Q7" s="127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>
      <c r="A8" s="130" t="s">
        <v>248</v>
      </c>
      <c r="B8" s="28" t="s">
        <v>249</v>
      </c>
      <c r="C8" s="131">
        <v>11179.26</v>
      </c>
      <c r="D8" s="131">
        <v>7813.87</v>
      </c>
      <c r="E8" s="131">
        <v>8929.08</v>
      </c>
      <c r="F8" s="131">
        <v>8481.93</v>
      </c>
      <c r="G8" s="131">
        <v>25159.74</v>
      </c>
      <c r="H8" s="131">
        <v>24870.49</v>
      </c>
      <c r="I8" s="131">
        <v>33976.7</v>
      </c>
      <c r="J8" s="131">
        <v>20884.97</v>
      </c>
      <c r="K8" s="131">
        <v>30742.03</v>
      </c>
      <c r="L8" s="131">
        <v>31885.97</v>
      </c>
      <c r="M8" s="131">
        <v>34438.51</v>
      </c>
      <c r="N8" s="131">
        <v>25021.37</v>
      </c>
      <c r="O8" s="132">
        <v>263383.92</v>
      </c>
      <c r="P8" s="30"/>
      <c r="Q8" s="133">
        <v>264000.0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>
      <c r="A9" s="130" t="s">
        <v>250</v>
      </c>
      <c r="B9" s="28" t="s">
        <v>251</v>
      </c>
      <c r="C9" s="131">
        <v>7575.06</v>
      </c>
      <c r="D9" s="131">
        <v>5484.98</v>
      </c>
      <c r="E9" s="131">
        <v>6717.37</v>
      </c>
      <c r="F9" s="131">
        <v>6224.25</v>
      </c>
      <c r="G9" s="131">
        <v>18708.23</v>
      </c>
      <c r="H9" s="131">
        <v>13054.17</v>
      </c>
      <c r="I9" s="131">
        <v>13187.34</v>
      </c>
      <c r="J9" s="131">
        <v>7678.77</v>
      </c>
      <c r="K9" s="131">
        <v>13601.75</v>
      </c>
      <c r="L9" s="131">
        <v>12458.03</v>
      </c>
      <c r="M9" s="131">
        <v>18002.26</v>
      </c>
      <c r="N9" s="131">
        <v>12694.12</v>
      </c>
      <c r="O9" s="132">
        <v>135386.33</v>
      </c>
      <c r="P9" s="30"/>
      <c r="Q9" s="133">
        <v>135400.0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>
      <c r="A10" s="130" t="s">
        <v>252</v>
      </c>
      <c r="B10" s="28" t="s">
        <v>253</v>
      </c>
      <c r="C10" s="131">
        <v>28804.39</v>
      </c>
      <c r="D10" s="131">
        <v>22773.76</v>
      </c>
      <c r="E10" s="131">
        <v>26737.26</v>
      </c>
      <c r="F10" s="131">
        <v>26160.72</v>
      </c>
      <c r="G10" s="131">
        <v>59699.39</v>
      </c>
      <c r="H10" s="131">
        <v>55259.58</v>
      </c>
      <c r="I10" s="131">
        <v>58532.57</v>
      </c>
      <c r="J10" s="131">
        <v>35273.89</v>
      </c>
      <c r="K10" s="131">
        <v>51912.81</v>
      </c>
      <c r="L10" s="131">
        <v>49854.27</v>
      </c>
      <c r="M10" s="131">
        <v>59364.77</v>
      </c>
      <c r="N10" s="131">
        <v>47475.99</v>
      </c>
      <c r="O10" s="132">
        <v>521849.4</v>
      </c>
      <c r="P10" s="30"/>
      <c r="Q10" s="133">
        <v>521900.0</v>
      </c>
      <c r="R10" s="30"/>
      <c r="S10" s="123"/>
      <c r="T10" s="30"/>
      <c r="U10" s="30"/>
      <c r="V10" s="30"/>
      <c r="W10" s="123"/>
      <c r="X10" s="30"/>
      <c r="Y10" s="30"/>
      <c r="Z10" s="30"/>
      <c r="AA10" s="30"/>
      <c r="AB10" s="30"/>
      <c r="AC10" s="30"/>
      <c r="AD10" s="30"/>
    </row>
    <row r="11">
      <c r="A11" s="130" t="s">
        <v>254</v>
      </c>
      <c r="B11" s="28" t="s">
        <v>255</v>
      </c>
      <c r="C11" s="131">
        <v>0.0</v>
      </c>
      <c r="D11" s="131">
        <v>0.0</v>
      </c>
      <c r="E11" s="131">
        <v>90.0</v>
      </c>
      <c r="F11" s="131">
        <v>0.0</v>
      </c>
      <c r="G11" s="131">
        <v>544.0</v>
      </c>
      <c r="H11" s="131">
        <v>206.47</v>
      </c>
      <c r="I11" s="131">
        <v>965.56</v>
      </c>
      <c r="J11" s="131">
        <v>263.75</v>
      </c>
      <c r="K11" s="131">
        <v>325.0</v>
      </c>
      <c r="L11" s="131">
        <v>225.0</v>
      </c>
      <c r="M11" s="131">
        <v>500.63</v>
      </c>
      <c r="N11" s="131">
        <v>0.0</v>
      </c>
      <c r="O11" s="132">
        <v>3120.4</v>
      </c>
      <c r="P11" s="30"/>
      <c r="Q11" s="133">
        <v>3200.0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>
      <c r="A12" s="130" t="s">
        <v>256</v>
      </c>
      <c r="B12" s="28" t="s">
        <v>257</v>
      </c>
      <c r="C12" s="131">
        <v>2842.96</v>
      </c>
      <c r="D12" s="131">
        <v>2220.14</v>
      </c>
      <c r="E12" s="131">
        <v>2316.3</v>
      </c>
      <c r="F12" s="131">
        <v>2254.88</v>
      </c>
      <c r="G12" s="131">
        <v>4543.69</v>
      </c>
      <c r="H12" s="131">
        <v>4190.21</v>
      </c>
      <c r="I12" s="131">
        <v>5096.25</v>
      </c>
      <c r="J12" s="131">
        <v>3013.28</v>
      </c>
      <c r="K12" s="131">
        <v>4711.63</v>
      </c>
      <c r="L12" s="131">
        <v>5262.57</v>
      </c>
      <c r="M12" s="131">
        <v>6507.22</v>
      </c>
      <c r="N12" s="131">
        <v>4106.56</v>
      </c>
      <c r="O12" s="132">
        <v>47065.69</v>
      </c>
      <c r="P12" s="30"/>
      <c r="Q12" s="133">
        <v>47100.0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>
      <c r="A13" s="130" t="s">
        <v>258</v>
      </c>
      <c r="B13" s="28" t="s">
        <v>259</v>
      </c>
      <c r="C13" s="131">
        <v>115.61</v>
      </c>
      <c r="D13" s="131">
        <v>19.17</v>
      </c>
      <c r="E13" s="131">
        <v>4.2</v>
      </c>
      <c r="F13" s="131">
        <v>47.88</v>
      </c>
      <c r="G13" s="131">
        <v>136.91</v>
      </c>
      <c r="H13" s="131">
        <v>107.1</v>
      </c>
      <c r="I13" s="131">
        <v>102.73</v>
      </c>
      <c r="J13" s="131">
        <v>155.61</v>
      </c>
      <c r="K13" s="131">
        <v>136.83</v>
      </c>
      <c r="L13" s="131">
        <v>41.21</v>
      </c>
      <c r="M13" s="131">
        <v>250.75</v>
      </c>
      <c r="N13" s="131">
        <v>365.07</v>
      </c>
      <c r="O13" s="132">
        <v>1483.07</v>
      </c>
      <c r="P13" s="30"/>
      <c r="Q13" s="133">
        <v>1500.0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>
      <c r="A14" s="123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34"/>
      <c r="P14" s="30"/>
      <c r="Q14" s="135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>
      <c r="A15" s="130" t="s">
        <v>260</v>
      </c>
      <c r="B15" s="28" t="s">
        <v>261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32">
        <v>0.0</v>
      </c>
      <c r="P15" s="30"/>
      <c r="Q15" s="133">
        <v>0.0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>
      <c r="A16" s="123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26"/>
      <c r="P16" s="30"/>
      <c r="Q16" s="135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>
      <c r="A17" s="123"/>
      <c r="B17" s="136" t="s">
        <v>262</v>
      </c>
      <c r="C17" s="137">
        <v>50517.29</v>
      </c>
      <c r="D17" s="137">
        <v>38311.93</v>
      </c>
      <c r="E17" s="137">
        <v>44794.21</v>
      </c>
      <c r="F17" s="137">
        <v>43169.67</v>
      </c>
      <c r="G17" s="137">
        <v>108791.95</v>
      </c>
      <c r="H17" s="137">
        <v>97688.02</v>
      </c>
      <c r="I17" s="137">
        <v>111861.14</v>
      </c>
      <c r="J17" s="137">
        <v>67270.26</v>
      </c>
      <c r="K17" s="137">
        <v>101430.04</v>
      </c>
      <c r="L17" s="137">
        <v>99727.05</v>
      </c>
      <c r="M17" s="137">
        <v>119064.14</v>
      </c>
      <c r="N17" s="137">
        <v>89663.11</v>
      </c>
      <c r="O17" s="138">
        <v>972288.81</v>
      </c>
      <c r="P17" s="30"/>
      <c r="Q17" s="139">
        <v>973100.0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>
      <c r="A18" s="123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1"/>
      <c r="P18" s="140"/>
      <c r="Q18" s="142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</row>
    <row r="19">
      <c r="A19" s="123"/>
      <c r="B19" s="129" t="s">
        <v>263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  <c r="P19" s="140"/>
      <c r="Q19" s="142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</row>
    <row r="20">
      <c r="A20" s="123"/>
      <c r="B20" s="143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  <c r="P20" s="140"/>
      <c r="Q20" s="142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</row>
    <row r="21">
      <c r="A21" s="130" t="s">
        <v>264</v>
      </c>
      <c r="B21" s="28" t="s">
        <v>265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1"/>
      <c r="P21" s="140"/>
      <c r="Q21" s="142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</row>
    <row r="22">
      <c r="A22" s="130" t="s">
        <v>266</v>
      </c>
      <c r="B22" s="28" t="s">
        <v>267</v>
      </c>
      <c r="C22" s="144">
        <v>90.0</v>
      </c>
      <c r="D22" s="144">
        <v>90.0</v>
      </c>
      <c r="E22" s="144">
        <v>90.0</v>
      </c>
      <c r="F22" s="144">
        <v>90.0</v>
      </c>
      <c r="G22" s="144">
        <v>90.0</v>
      </c>
      <c r="H22" s="144">
        <v>90.0</v>
      </c>
      <c r="I22" s="144">
        <v>90.0</v>
      </c>
      <c r="J22" s="144">
        <v>90.0</v>
      </c>
      <c r="K22" s="144">
        <v>90.0</v>
      </c>
      <c r="L22" s="144">
        <v>90.0</v>
      </c>
      <c r="M22" s="144">
        <v>90.0</v>
      </c>
      <c r="N22" s="144">
        <v>90.0</v>
      </c>
      <c r="O22" s="132">
        <v>1080.0</v>
      </c>
      <c r="P22" s="140"/>
      <c r="Q22" s="133">
        <v>1100.0</v>
      </c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</row>
    <row r="23">
      <c r="A23" s="130" t="s">
        <v>268</v>
      </c>
      <c r="B23" s="28" t="s">
        <v>80</v>
      </c>
      <c r="C23" s="145">
        <v>5085.46</v>
      </c>
      <c r="D23" s="145">
        <v>5085.46</v>
      </c>
      <c r="E23" s="145">
        <v>5085.46</v>
      </c>
      <c r="F23" s="145">
        <v>5085.46</v>
      </c>
      <c r="G23" s="145">
        <v>5085.46</v>
      </c>
      <c r="H23" s="145">
        <v>5085.46</v>
      </c>
      <c r="I23" s="145">
        <v>5085.46</v>
      </c>
      <c r="J23" s="145">
        <v>5085.46</v>
      </c>
      <c r="K23" s="145">
        <v>5085.46</v>
      </c>
      <c r="L23" s="145">
        <v>5085.46</v>
      </c>
      <c r="M23" s="145">
        <v>5085.46</v>
      </c>
      <c r="N23" s="145">
        <v>5085.46</v>
      </c>
      <c r="O23" s="132">
        <v>61025.52</v>
      </c>
      <c r="P23" s="140"/>
      <c r="Q23" s="133">
        <v>61000.0</v>
      </c>
      <c r="R23" s="130" t="s">
        <v>269</v>
      </c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</row>
    <row r="24">
      <c r="A24" s="123"/>
      <c r="B24" s="146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1"/>
      <c r="P24" s="140"/>
      <c r="Q24" s="142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</row>
    <row r="25">
      <c r="A25" s="123"/>
      <c r="B25" s="147" t="s">
        <v>270</v>
      </c>
      <c r="C25" s="137">
        <v>5175.46</v>
      </c>
      <c r="D25" s="137">
        <v>5175.46</v>
      </c>
      <c r="E25" s="137">
        <v>5175.46</v>
      </c>
      <c r="F25" s="137">
        <v>5175.46</v>
      </c>
      <c r="G25" s="137">
        <v>5175.46</v>
      </c>
      <c r="H25" s="137">
        <v>5175.46</v>
      </c>
      <c r="I25" s="137">
        <v>5175.46</v>
      </c>
      <c r="J25" s="137">
        <v>5175.46</v>
      </c>
      <c r="K25" s="137">
        <v>5175.46</v>
      </c>
      <c r="L25" s="137">
        <v>5175.46</v>
      </c>
      <c r="M25" s="137">
        <v>5175.46</v>
      </c>
      <c r="N25" s="137">
        <v>5175.46</v>
      </c>
      <c r="O25" s="138">
        <v>62105.52</v>
      </c>
      <c r="P25" s="140"/>
      <c r="Q25" s="139">
        <v>62100.0</v>
      </c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</row>
    <row r="26">
      <c r="A26" s="123"/>
      <c r="B26" s="146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1"/>
      <c r="P26" s="140"/>
      <c r="Q26" s="142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</row>
    <row r="27">
      <c r="A27" s="123"/>
      <c r="B27" s="129" t="s">
        <v>271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126"/>
      <c r="P27" s="140"/>
      <c r="Q27" s="142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</row>
    <row r="28">
      <c r="A28" s="123"/>
      <c r="B28" s="14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126"/>
      <c r="P28" s="140"/>
      <c r="Q28" s="142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</row>
    <row r="29">
      <c r="A29" s="123"/>
      <c r="B29" s="128" t="s">
        <v>272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126"/>
      <c r="P29" s="30"/>
      <c r="Q29" s="135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>
      <c r="A30" s="123"/>
      <c r="B30" s="3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26"/>
      <c r="P30" s="30"/>
      <c r="Q30" s="135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>
      <c r="A31" s="130" t="s">
        <v>273</v>
      </c>
      <c r="B31" s="28" t="s">
        <v>274</v>
      </c>
      <c r="C31" s="144">
        <v>4471.71</v>
      </c>
      <c r="D31" s="144">
        <v>3125.55</v>
      </c>
      <c r="E31" s="144">
        <v>3571.63</v>
      </c>
      <c r="F31" s="144">
        <v>3392.77</v>
      </c>
      <c r="G31" s="144">
        <v>10063.9</v>
      </c>
      <c r="H31" s="144">
        <v>9948.2</v>
      </c>
      <c r="I31" s="144">
        <v>13590.68</v>
      </c>
      <c r="J31" s="144">
        <v>8353.99</v>
      </c>
      <c r="K31" s="144">
        <v>12296.81</v>
      </c>
      <c r="L31" s="144">
        <v>12754.39</v>
      </c>
      <c r="M31" s="144">
        <v>13775.4</v>
      </c>
      <c r="N31" s="144">
        <v>10008.55</v>
      </c>
      <c r="O31" s="132">
        <v>105353.57</v>
      </c>
      <c r="P31" s="30"/>
      <c r="Q31" s="133">
        <v>106000.0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>
      <c r="A32" s="130" t="s">
        <v>275</v>
      </c>
      <c r="B32" s="28" t="s">
        <v>276</v>
      </c>
      <c r="C32" s="144">
        <v>3787.53</v>
      </c>
      <c r="D32" s="144">
        <v>2742.49</v>
      </c>
      <c r="E32" s="144">
        <v>3358.68</v>
      </c>
      <c r="F32" s="144">
        <v>3112.13</v>
      </c>
      <c r="G32" s="144">
        <v>9354.11</v>
      </c>
      <c r="H32" s="144">
        <v>6527.08</v>
      </c>
      <c r="I32" s="144">
        <v>6593.67</v>
      </c>
      <c r="J32" s="144">
        <v>3839.38</v>
      </c>
      <c r="K32" s="144">
        <v>6800.87</v>
      </c>
      <c r="L32" s="144">
        <v>6229.01</v>
      </c>
      <c r="M32" s="144">
        <v>9001.13</v>
      </c>
      <c r="N32" s="144">
        <v>6347.06</v>
      </c>
      <c r="O32" s="132">
        <v>67693.16</v>
      </c>
      <c r="P32" s="28">
        <v>69000.0</v>
      </c>
      <c r="Q32" s="133">
        <v>68000.0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>
      <c r="A33" s="130" t="s">
        <v>277</v>
      </c>
      <c r="B33" s="28" t="s">
        <v>278</v>
      </c>
      <c r="C33" s="144">
        <v>10657.63</v>
      </c>
      <c r="D33" s="144">
        <v>8426.29</v>
      </c>
      <c r="E33" s="144">
        <v>9892.79</v>
      </c>
      <c r="F33" s="144">
        <v>9679.47</v>
      </c>
      <c r="G33" s="144">
        <v>22088.77</v>
      </c>
      <c r="H33" s="144">
        <v>20446.05</v>
      </c>
      <c r="I33" s="144">
        <v>21657.05</v>
      </c>
      <c r="J33" s="144">
        <v>13051.34</v>
      </c>
      <c r="K33" s="144">
        <v>19207.74</v>
      </c>
      <c r="L33" s="144">
        <v>18446.08</v>
      </c>
      <c r="M33" s="144">
        <v>21964.97</v>
      </c>
      <c r="N33" s="144">
        <v>17566.11</v>
      </c>
      <c r="O33" s="132">
        <v>193084.28</v>
      </c>
      <c r="P33" s="30"/>
      <c r="Q33" s="133">
        <v>194000.0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>
      <c r="A34" s="130" t="s">
        <v>279</v>
      </c>
      <c r="B34" s="28" t="s">
        <v>280</v>
      </c>
      <c r="C34" s="144">
        <v>1705.78</v>
      </c>
      <c r="D34" s="144">
        <v>1332.09</v>
      </c>
      <c r="E34" s="144">
        <v>1389.78</v>
      </c>
      <c r="F34" s="144">
        <v>1352.93</v>
      </c>
      <c r="G34" s="144">
        <v>2726.21</v>
      </c>
      <c r="H34" s="144">
        <v>2514.13</v>
      </c>
      <c r="I34" s="144">
        <v>3057.75</v>
      </c>
      <c r="J34" s="144">
        <v>1807.97</v>
      </c>
      <c r="K34" s="144">
        <v>2826.98</v>
      </c>
      <c r="L34" s="144">
        <v>3157.54</v>
      </c>
      <c r="M34" s="144">
        <v>3904.33</v>
      </c>
      <c r="N34" s="144">
        <v>2463.94</v>
      </c>
      <c r="O34" s="132">
        <v>28239.41</v>
      </c>
      <c r="P34" s="30"/>
      <c r="Q34" s="133">
        <v>28000.0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>
      <c r="A35" s="130" t="s">
        <v>281</v>
      </c>
      <c r="B35" s="28" t="s">
        <v>282</v>
      </c>
      <c r="C35" s="144">
        <v>86.71</v>
      </c>
      <c r="D35" s="144">
        <v>14.38</v>
      </c>
      <c r="E35" s="144">
        <v>3.15</v>
      </c>
      <c r="F35" s="144">
        <v>35.91</v>
      </c>
      <c r="G35" s="144">
        <v>102.68</v>
      </c>
      <c r="H35" s="144">
        <v>80.33</v>
      </c>
      <c r="I35" s="144">
        <v>77.04</v>
      </c>
      <c r="J35" s="144">
        <v>116.71</v>
      </c>
      <c r="K35" s="144">
        <v>102.62</v>
      </c>
      <c r="L35" s="144">
        <v>30.91</v>
      </c>
      <c r="M35" s="144">
        <v>188.06</v>
      </c>
      <c r="N35" s="144">
        <v>273.8</v>
      </c>
      <c r="O35" s="132">
        <v>1112.3</v>
      </c>
      <c r="P35" s="30"/>
      <c r="Q35" s="133">
        <v>1100.0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>
      <c r="A36" s="123"/>
      <c r="B36" s="30"/>
      <c r="C36" s="30"/>
      <c r="D36" s="30"/>
      <c r="E36" s="30"/>
      <c r="F36" s="146"/>
      <c r="G36" s="146"/>
      <c r="H36" s="146"/>
      <c r="I36" s="146"/>
      <c r="J36" s="146"/>
      <c r="K36" s="146"/>
      <c r="L36" s="146"/>
      <c r="M36" s="146"/>
      <c r="N36" s="146"/>
      <c r="O36" s="134"/>
      <c r="P36" s="30"/>
      <c r="Q36" s="135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140"/>
    </row>
    <row r="37">
      <c r="A37" s="123"/>
      <c r="B37" s="147" t="s">
        <v>283</v>
      </c>
      <c r="C37" s="148">
        <v>20709.34</v>
      </c>
      <c r="D37" s="148">
        <v>15640.8</v>
      </c>
      <c r="E37" s="148">
        <v>18216.03</v>
      </c>
      <c r="F37" s="148">
        <v>17573.21</v>
      </c>
      <c r="G37" s="148">
        <v>44335.68</v>
      </c>
      <c r="H37" s="148">
        <v>39515.78</v>
      </c>
      <c r="I37" s="148">
        <v>44976.19</v>
      </c>
      <c r="J37" s="148">
        <v>27169.38</v>
      </c>
      <c r="K37" s="148">
        <v>41235.02</v>
      </c>
      <c r="L37" s="148">
        <v>40617.93</v>
      </c>
      <c r="M37" s="148">
        <v>48833.9</v>
      </c>
      <c r="N37" s="148">
        <v>36659.46</v>
      </c>
      <c r="O37" s="132">
        <v>395482.72</v>
      </c>
      <c r="P37" s="30"/>
      <c r="Q37" s="133">
        <v>397100.0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140"/>
    </row>
    <row r="38">
      <c r="A38" s="123"/>
      <c r="B38" s="30"/>
      <c r="C38" s="30"/>
      <c r="D38" s="30"/>
      <c r="E38" s="30"/>
      <c r="F38" s="146"/>
      <c r="G38" s="146"/>
      <c r="H38" s="146"/>
      <c r="I38" s="146"/>
      <c r="J38" s="146"/>
      <c r="K38" s="146"/>
      <c r="L38" s="146"/>
      <c r="M38" s="146"/>
      <c r="N38" s="146"/>
      <c r="O38" s="134"/>
      <c r="P38" s="30"/>
      <c r="Q38" s="135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140"/>
    </row>
    <row r="39">
      <c r="A39" s="123"/>
      <c r="B39" s="128" t="s">
        <v>284</v>
      </c>
      <c r="C39" s="30"/>
      <c r="D39" s="30"/>
      <c r="E39" s="30"/>
      <c r="F39" s="146"/>
      <c r="G39" s="146"/>
      <c r="H39" s="146"/>
      <c r="I39" s="146"/>
      <c r="J39" s="146"/>
      <c r="K39" s="146"/>
      <c r="L39" s="146"/>
      <c r="M39" s="146"/>
      <c r="N39" s="146"/>
      <c r="O39" s="134"/>
      <c r="P39" s="30"/>
      <c r="Q39" s="135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>
      <c r="A40" s="123"/>
      <c r="B40" s="30"/>
      <c r="C40" s="30"/>
      <c r="D40" s="30"/>
      <c r="E40" s="30"/>
      <c r="F40" s="146"/>
      <c r="G40" s="146"/>
      <c r="H40" s="146"/>
      <c r="I40" s="146"/>
      <c r="J40" s="146"/>
      <c r="K40" s="146"/>
      <c r="L40" s="146"/>
      <c r="M40" s="146"/>
      <c r="N40" s="146"/>
      <c r="O40" s="134"/>
      <c r="P40" s="30"/>
      <c r="Q40" s="135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>
      <c r="A41" s="130" t="s">
        <v>285</v>
      </c>
      <c r="B41" s="28" t="s">
        <v>286</v>
      </c>
      <c r="C41" s="131">
        <v>1856.04</v>
      </c>
      <c r="D41" s="131">
        <v>1406.38</v>
      </c>
      <c r="E41" s="131">
        <v>1639.16</v>
      </c>
      <c r="F41" s="131">
        <v>1578.36</v>
      </c>
      <c r="G41" s="131">
        <v>3980.97</v>
      </c>
      <c r="H41" s="131">
        <v>3549.19</v>
      </c>
      <c r="I41" s="131">
        <v>4040.92</v>
      </c>
      <c r="J41" s="131">
        <v>2434.74</v>
      </c>
      <c r="K41" s="131">
        <v>3701.92</v>
      </c>
      <c r="L41" s="131">
        <v>3652.83</v>
      </c>
      <c r="M41" s="131">
        <v>4378.13</v>
      </c>
      <c r="N41" s="131">
        <v>3274.71</v>
      </c>
      <c r="O41" s="132">
        <v>35493.34</v>
      </c>
      <c r="P41" s="30"/>
      <c r="Q41" s="133">
        <v>35000.0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>
      <c r="A42" s="130" t="s">
        <v>287</v>
      </c>
      <c r="B42" s="28" t="s">
        <v>69</v>
      </c>
      <c r="C42" s="131">
        <v>100.0</v>
      </c>
      <c r="D42" s="131">
        <v>100.0</v>
      </c>
      <c r="E42" s="131">
        <v>100.0</v>
      </c>
      <c r="F42" s="131">
        <v>100.0</v>
      </c>
      <c r="G42" s="131">
        <v>100.0</v>
      </c>
      <c r="H42" s="131">
        <v>100.0</v>
      </c>
      <c r="I42" s="131">
        <v>100.0</v>
      </c>
      <c r="J42" s="131">
        <v>100.0</v>
      </c>
      <c r="K42" s="131">
        <v>100.0</v>
      </c>
      <c r="L42" s="131">
        <v>100.0</v>
      </c>
      <c r="M42" s="131">
        <v>100.0</v>
      </c>
      <c r="N42" s="131">
        <v>100.0</v>
      </c>
      <c r="O42" s="132">
        <v>1200.0</v>
      </c>
      <c r="P42" s="30"/>
      <c r="Q42" s="133">
        <v>1200.0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>
      <c r="A43" s="130" t="s">
        <v>288</v>
      </c>
      <c r="B43" s="28" t="s">
        <v>289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132">
        <v>0.0</v>
      </c>
      <c r="P43" s="30"/>
      <c r="Q43" s="133">
        <v>0.0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>
      <c r="A44" s="130"/>
      <c r="B44" s="28" t="s">
        <v>290</v>
      </c>
      <c r="C44" s="30"/>
      <c r="D44" s="30"/>
      <c r="E44" s="30"/>
      <c r="F44" s="131"/>
      <c r="G44" s="30"/>
      <c r="H44" s="30"/>
      <c r="I44" s="30"/>
      <c r="J44" s="30"/>
      <c r="K44" s="30"/>
      <c r="L44" s="30"/>
      <c r="M44" s="30"/>
      <c r="N44" s="30"/>
      <c r="O44" s="132"/>
      <c r="P44" s="28">
        <v>900.0</v>
      </c>
      <c r="Q44" s="133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>
      <c r="A45" s="130" t="s">
        <v>291</v>
      </c>
      <c r="B45" s="28" t="s">
        <v>292</v>
      </c>
      <c r="C45" s="30"/>
      <c r="D45" s="30"/>
      <c r="E45" s="30"/>
      <c r="F45" s="131">
        <v>2000.0</v>
      </c>
      <c r="G45" s="30"/>
      <c r="H45" s="30"/>
      <c r="I45" s="30"/>
      <c r="J45" s="30"/>
      <c r="K45" s="30"/>
      <c r="L45" s="30"/>
      <c r="M45" s="30"/>
      <c r="N45" s="30"/>
      <c r="O45" s="132">
        <v>2000.0</v>
      </c>
      <c r="P45" s="30"/>
      <c r="Q45" s="133">
        <v>2000.0</v>
      </c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>
      <c r="A46" s="123"/>
      <c r="B46" s="28" t="s">
        <v>293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132">
        <v>0.0</v>
      </c>
      <c r="P46" s="30"/>
      <c r="Q46" s="133">
        <v>0.0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>
      <c r="A47" s="130" t="s">
        <v>294</v>
      </c>
      <c r="B47" s="28" t="s">
        <v>295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132">
        <v>3000.0</v>
      </c>
      <c r="P47" s="30"/>
      <c r="Q47" s="133">
        <v>3000.0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>
      <c r="A48" s="130" t="s">
        <v>264</v>
      </c>
      <c r="B48" s="28" t="s">
        <v>265</v>
      </c>
      <c r="C48" s="131">
        <v>11577.63</v>
      </c>
      <c r="D48" s="131">
        <v>11577.63</v>
      </c>
      <c r="E48" s="131">
        <v>11577.63</v>
      </c>
      <c r="F48" s="131">
        <v>11577.63</v>
      </c>
      <c r="G48" s="131">
        <v>11577.63</v>
      </c>
      <c r="H48" s="131">
        <v>11577.63</v>
      </c>
      <c r="I48" s="131">
        <v>11577.63</v>
      </c>
      <c r="J48" s="131">
        <v>11577.63</v>
      </c>
      <c r="K48" s="131">
        <v>11577.63</v>
      </c>
      <c r="L48" s="131">
        <v>11577.63</v>
      </c>
      <c r="M48" s="131">
        <v>11577.63</v>
      </c>
      <c r="N48" s="131">
        <v>11577.63</v>
      </c>
      <c r="O48" s="132">
        <v>138931.56</v>
      </c>
      <c r="P48" s="30"/>
      <c r="Q48" s="133">
        <v>139000.0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>
      <c r="A49" s="130" t="s">
        <v>296</v>
      </c>
      <c r="B49" s="28" t="s">
        <v>297</v>
      </c>
      <c r="C49" s="131">
        <v>13545.73</v>
      </c>
      <c r="D49" s="131">
        <v>12266.41</v>
      </c>
      <c r="E49" s="131">
        <v>13880.79</v>
      </c>
      <c r="F49" s="131">
        <v>15141.91</v>
      </c>
      <c r="G49" s="131">
        <v>25249.06</v>
      </c>
      <c r="H49" s="131">
        <v>24437.06</v>
      </c>
      <c r="I49" s="131">
        <v>25872.44</v>
      </c>
      <c r="J49" s="131">
        <v>16720.2</v>
      </c>
      <c r="K49" s="131">
        <v>23526.16</v>
      </c>
      <c r="L49" s="131">
        <v>23738.6</v>
      </c>
      <c r="M49" s="131">
        <v>26477.32</v>
      </c>
      <c r="N49" s="131">
        <v>21646.97</v>
      </c>
      <c r="O49" s="132">
        <v>242502.65</v>
      </c>
      <c r="P49" s="30"/>
      <c r="Q49" s="133">
        <v>243000.0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>
      <c r="A50" s="123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132">
        <v>0.0</v>
      </c>
      <c r="P50" s="30"/>
      <c r="Q50" s="133">
        <v>0.0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>
      <c r="A51" s="130" t="s">
        <v>298</v>
      </c>
      <c r="B51" s="28" t="s">
        <v>299</v>
      </c>
      <c r="C51" s="131">
        <v>1852.42</v>
      </c>
      <c r="D51" s="131">
        <v>1852.42</v>
      </c>
      <c r="E51" s="131">
        <v>1852.42</v>
      </c>
      <c r="F51" s="131">
        <v>1852.42</v>
      </c>
      <c r="G51" s="131">
        <v>1852.42</v>
      </c>
      <c r="H51" s="131">
        <v>1852.42</v>
      </c>
      <c r="I51" s="131">
        <v>1852.42</v>
      </c>
      <c r="J51" s="131">
        <v>1852.42</v>
      </c>
      <c r="K51" s="131">
        <v>1852.42</v>
      </c>
      <c r="L51" s="131">
        <v>1852.42</v>
      </c>
      <c r="M51" s="131">
        <v>1852.42</v>
      </c>
      <c r="N51" s="131">
        <v>1852.42</v>
      </c>
      <c r="O51" s="132">
        <v>22229.05</v>
      </c>
      <c r="P51" s="30"/>
      <c r="Q51" s="133">
        <v>22000.0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>
      <c r="A52" s="130" t="s">
        <v>300</v>
      </c>
      <c r="B52" s="149" t="s">
        <v>301</v>
      </c>
      <c r="C52" s="131">
        <v>1083.66</v>
      </c>
      <c r="D52" s="131">
        <v>981.31</v>
      </c>
      <c r="E52" s="131">
        <v>1110.46</v>
      </c>
      <c r="F52" s="131">
        <v>1211.35</v>
      </c>
      <c r="G52" s="131">
        <v>2019.92</v>
      </c>
      <c r="H52" s="131">
        <v>1954.96</v>
      </c>
      <c r="I52" s="131">
        <v>2069.8</v>
      </c>
      <c r="J52" s="131">
        <v>1337.62</v>
      </c>
      <c r="K52" s="131">
        <v>1882.09</v>
      </c>
      <c r="L52" s="131">
        <v>1899.09</v>
      </c>
      <c r="M52" s="131">
        <v>2118.19</v>
      </c>
      <c r="N52" s="131">
        <v>1731.76</v>
      </c>
      <c r="O52" s="132">
        <v>19400.21</v>
      </c>
      <c r="P52" s="30"/>
      <c r="Q52" s="133">
        <v>19500.0</v>
      </c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>
      <c r="A53" s="130" t="s">
        <v>302</v>
      </c>
      <c r="B53" s="28" t="s">
        <v>156</v>
      </c>
      <c r="C53" s="131">
        <v>519.57</v>
      </c>
      <c r="D53" s="131">
        <v>394.04</v>
      </c>
      <c r="E53" s="131">
        <v>460.71</v>
      </c>
      <c r="F53" s="131">
        <v>444.0</v>
      </c>
      <c r="G53" s="131">
        <v>1118.93</v>
      </c>
      <c r="H53" s="131">
        <v>1004.72</v>
      </c>
      <c r="I53" s="131">
        <v>1150.49</v>
      </c>
      <c r="J53" s="131">
        <v>691.88</v>
      </c>
      <c r="K53" s="131">
        <v>1043.21</v>
      </c>
      <c r="L53" s="131">
        <v>1025.69</v>
      </c>
      <c r="M53" s="131">
        <v>1224.58</v>
      </c>
      <c r="N53" s="131">
        <v>922.19</v>
      </c>
      <c r="O53" s="132">
        <v>10000.0</v>
      </c>
      <c r="P53" s="30"/>
      <c r="Q53" s="133">
        <v>10000.0</v>
      </c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>
      <c r="A54" s="130" t="s">
        <v>303</v>
      </c>
      <c r="B54" s="149" t="s">
        <v>304</v>
      </c>
      <c r="C54" s="131">
        <v>259.79</v>
      </c>
      <c r="D54" s="131">
        <v>197.02</v>
      </c>
      <c r="E54" s="131">
        <v>230.35</v>
      </c>
      <c r="F54" s="131">
        <v>222.0</v>
      </c>
      <c r="G54" s="131">
        <v>559.46</v>
      </c>
      <c r="H54" s="131">
        <v>502.36</v>
      </c>
      <c r="I54" s="131">
        <v>575.25</v>
      </c>
      <c r="J54" s="131">
        <v>345.94</v>
      </c>
      <c r="K54" s="131">
        <v>521.6</v>
      </c>
      <c r="L54" s="131">
        <v>512.85</v>
      </c>
      <c r="M54" s="131">
        <v>612.29</v>
      </c>
      <c r="N54" s="131">
        <v>461.09</v>
      </c>
      <c r="O54" s="132">
        <v>5000.0</v>
      </c>
      <c r="P54" s="30"/>
      <c r="Q54" s="133">
        <v>5000.0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>
      <c r="A55" s="130" t="s">
        <v>305</v>
      </c>
      <c r="B55" s="149" t="s">
        <v>306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132">
        <v>0.0</v>
      </c>
      <c r="P55" s="28">
        <v>1500.0</v>
      </c>
      <c r="Q55" s="133">
        <v>0.0</v>
      </c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</row>
    <row r="56">
      <c r="A56" s="130" t="s">
        <v>307</v>
      </c>
      <c r="B56" s="149" t="s">
        <v>308</v>
      </c>
      <c r="C56" s="30"/>
      <c r="D56" s="30"/>
      <c r="E56" s="30"/>
      <c r="F56" s="131">
        <v>3000.0</v>
      </c>
      <c r="G56" s="30"/>
      <c r="H56" s="30"/>
      <c r="I56" s="30"/>
      <c r="J56" s="30"/>
      <c r="K56" s="30"/>
      <c r="L56" s="30"/>
      <c r="M56" s="30"/>
      <c r="N56" s="30"/>
      <c r="O56" s="132">
        <v>3000.0</v>
      </c>
      <c r="P56" s="28">
        <v>4000.0</v>
      </c>
      <c r="Q56" s="133">
        <v>3000.0</v>
      </c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</row>
    <row r="57">
      <c r="A57" s="130" t="s">
        <v>309</v>
      </c>
      <c r="B57" s="149" t="s">
        <v>310</v>
      </c>
      <c r="C57" s="131">
        <v>150.0</v>
      </c>
      <c r="D57" s="131">
        <v>150.0</v>
      </c>
      <c r="E57" s="131">
        <v>150.0</v>
      </c>
      <c r="F57" s="131">
        <v>150.0</v>
      </c>
      <c r="G57" s="131">
        <v>150.0</v>
      </c>
      <c r="H57" s="131">
        <v>150.0</v>
      </c>
      <c r="I57" s="131">
        <v>150.0</v>
      </c>
      <c r="J57" s="131">
        <v>150.0</v>
      </c>
      <c r="K57" s="131">
        <v>150.0</v>
      </c>
      <c r="L57" s="131">
        <v>150.0</v>
      </c>
      <c r="M57" s="131">
        <v>150.0</v>
      </c>
      <c r="N57" s="131">
        <v>150.0</v>
      </c>
      <c r="O57" s="132">
        <v>1800.0</v>
      </c>
      <c r="P57" s="30"/>
      <c r="Q57" s="133">
        <v>2000.0</v>
      </c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</row>
    <row r="58">
      <c r="A58" s="130" t="s">
        <v>311</v>
      </c>
      <c r="B58" s="149" t="s">
        <v>312</v>
      </c>
      <c r="C58" s="131">
        <v>779.36</v>
      </c>
      <c r="D58" s="131">
        <v>591.06</v>
      </c>
      <c r="E58" s="131">
        <v>691.06</v>
      </c>
      <c r="F58" s="131">
        <v>666.0</v>
      </c>
      <c r="G58" s="131">
        <v>1678.39</v>
      </c>
      <c r="H58" s="131">
        <v>1507.08</v>
      </c>
      <c r="I58" s="131">
        <v>1725.74</v>
      </c>
      <c r="J58" s="131">
        <v>1037.81</v>
      </c>
      <c r="K58" s="131">
        <v>1564.81</v>
      </c>
      <c r="L58" s="131">
        <v>1538.54</v>
      </c>
      <c r="M58" s="131">
        <v>1836.86</v>
      </c>
      <c r="N58" s="131">
        <v>1383.28</v>
      </c>
      <c r="O58" s="132">
        <v>15000.0</v>
      </c>
      <c r="P58" s="28">
        <v>18000.0</v>
      </c>
      <c r="Q58" s="133">
        <v>10000.0</v>
      </c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</row>
    <row r="59">
      <c r="A59" s="130" t="s">
        <v>313</v>
      </c>
      <c r="B59" s="149" t="s">
        <v>314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132">
        <v>0.0</v>
      </c>
      <c r="P59" s="30"/>
      <c r="Q59" s="133">
        <v>0.0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>
      <c r="A60" s="123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126"/>
      <c r="P60" s="30"/>
      <c r="Q60" s="135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</row>
    <row r="61">
      <c r="A61" s="123"/>
      <c r="B61" s="147" t="s">
        <v>315</v>
      </c>
      <c r="C61" s="148">
        <v>31724.19</v>
      </c>
      <c r="D61" s="148">
        <v>29516.26</v>
      </c>
      <c r="E61" s="148">
        <v>31692.59</v>
      </c>
      <c r="F61" s="148">
        <v>37943.67</v>
      </c>
      <c r="G61" s="148">
        <v>48286.79</v>
      </c>
      <c r="H61" s="148">
        <v>46635.43</v>
      </c>
      <c r="I61" s="148">
        <v>49114.69</v>
      </c>
      <c r="J61" s="148">
        <v>36248.24</v>
      </c>
      <c r="K61" s="148">
        <v>45919.85</v>
      </c>
      <c r="L61" s="148">
        <v>46047.65</v>
      </c>
      <c r="M61" s="148">
        <v>50327.41</v>
      </c>
      <c r="N61" s="148">
        <v>43100.05</v>
      </c>
      <c r="O61" s="132">
        <v>499556.81</v>
      </c>
      <c r="P61" s="30"/>
      <c r="Q61" s="133">
        <v>494700.0</v>
      </c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</row>
    <row r="62">
      <c r="A62" s="123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126"/>
      <c r="P62" s="30"/>
      <c r="Q62" s="135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</row>
    <row r="63">
      <c r="A63" s="123"/>
      <c r="B63" s="150" t="s">
        <v>316</v>
      </c>
      <c r="C63" s="137">
        <v>52433.53</v>
      </c>
      <c r="D63" s="137">
        <v>45157.06</v>
      </c>
      <c r="E63" s="137">
        <v>49908.62</v>
      </c>
      <c r="F63" s="137">
        <v>55516.88</v>
      </c>
      <c r="G63" s="137">
        <v>92622.46</v>
      </c>
      <c r="H63" s="137">
        <v>86151.21</v>
      </c>
      <c r="I63" s="137">
        <v>94090.89</v>
      </c>
      <c r="J63" s="137">
        <v>63417.62</v>
      </c>
      <c r="K63" s="137">
        <v>87154.87</v>
      </c>
      <c r="L63" s="137">
        <v>86665.59</v>
      </c>
      <c r="M63" s="137">
        <v>99161.31</v>
      </c>
      <c r="N63" s="137">
        <v>79759.51</v>
      </c>
      <c r="O63" s="138">
        <v>895039.54</v>
      </c>
      <c r="P63" s="30"/>
      <c r="Q63" s="139">
        <v>891800.0</v>
      </c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</row>
    <row r="64">
      <c r="A64" s="123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126"/>
      <c r="P64" s="30"/>
      <c r="Q64" s="135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</row>
    <row r="65">
      <c r="A65" s="123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126"/>
      <c r="P65" s="30"/>
      <c r="Q65" s="135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</row>
    <row r="66">
      <c r="A66" s="123"/>
      <c r="B66" s="128" t="s">
        <v>317</v>
      </c>
      <c r="C66" s="151">
        <v>57608.99</v>
      </c>
      <c r="D66" s="151">
        <v>50332.52</v>
      </c>
      <c r="E66" s="151">
        <v>55084.08</v>
      </c>
      <c r="F66" s="151">
        <v>60692.34</v>
      </c>
      <c r="G66" s="151">
        <v>97797.92</v>
      </c>
      <c r="H66" s="151">
        <v>91326.67</v>
      </c>
      <c r="I66" s="151">
        <v>99266.35</v>
      </c>
      <c r="J66" s="151">
        <v>68593.08</v>
      </c>
      <c r="K66" s="151">
        <v>92330.33</v>
      </c>
      <c r="L66" s="151">
        <v>91841.05</v>
      </c>
      <c r="M66" s="151">
        <v>104336.77</v>
      </c>
      <c r="N66" s="151">
        <v>84934.97</v>
      </c>
      <c r="O66" s="152">
        <v>957145.06</v>
      </c>
      <c r="P66" s="30"/>
      <c r="Q66" s="153">
        <v>953900.0</v>
      </c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>
      <c r="A67" s="123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126"/>
      <c r="P67" s="140"/>
      <c r="Q67" s="135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>
      <c r="A68" s="123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126"/>
      <c r="P68" s="30"/>
      <c r="Q68" s="135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>
      <c r="A69" s="123"/>
      <c r="B69" s="136" t="s">
        <v>318</v>
      </c>
      <c r="C69" s="137">
        <v>-7091.71</v>
      </c>
      <c r="D69" s="137">
        <v>-12020.59</v>
      </c>
      <c r="E69" s="137">
        <v>-10289.87</v>
      </c>
      <c r="F69" s="137">
        <v>-17522.66</v>
      </c>
      <c r="G69" s="137">
        <v>10994.03</v>
      </c>
      <c r="H69" s="137">
        <v>6361.36</v>
      </c>
      <c r="I69" s="137">
        <v>12594.79</v>
      </c>
      <c r="J69" s="137">
        <v>-1322.82</v>
      </c>
      <c r="K69" s="137">
        <v>9099.71</v>
      </c>
      <c r="L69" s="137">
        <v>7886.0</v>
      </c>
      <c r="M69" s="137">
        <v>14727.37</v>
      </c>
      <c r="N69" s="137">
        <v>4728.14</v>
      </c>
      <c r="O69" s="138">
        <v>15143.75</v>
      </c>
      <c r="P69" s="30"/>
      <c r="Q69" s="139">
        <v>19200.0</v>
      </c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>
      <c r="A70" s="123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140"/>
      <c r="Q70" s="14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>
      <c r="A71" s="123"/>
      <c r="B71" s="130" t="s">
        <v>319</v>
      </c>
      <c r="C71" s="131">
        <v>-7091.71</v>
      </c>
      <c r="D71" s="131">
        <v>-19112.3</v>
      </c>
      <c r="E71" s="131">
        <v>-29402.17</v>
      </c>
      <c r="F71" s="131">
        <v>-46924.83</v>
      </c>
      <c r="G71" s="131">
        <v>-35930.8</v>
      </c>
      <c r="H71" s="131">
        <v>-29569.44</v>
      </c>
      <c r="I71" s="131">
        <v>-16974.65</v>
      </c>
      <c r="J71" s="131">
        <v>-18297.47</v>
      </c>
      <c r="K71" s="131">
        <v>-9197.76</v>
      </c>
      <c r="L71" s="131">
        <v>-1311.76</v>
      </c>
      <c r="M71" s="131">
        <v>13415.62</v>
      </c>
      <c r="N71" s="131">
        <v>18143.75</v>
      </c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>
      <c r="A72" s="123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>
      <c r="A73" s="123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>
      <c r="A74" s="154" t="s">
        <v>231</v>
      </c>
      <c r="B74" s="37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>
      <c r="A75" s="37"/>
      <c r="B75" s="37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>
      <c r="A76" s="155" t="s">
        <v>247</v>
      </c>
      <c r="B76" s="37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>
      <c r="A77" s="37"/>
      <c r="B77" s="3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>
      <c r="A78" s="37" t="s">
        <v>249</v>
      </c>
      <c r="B78" s="156">
        <v>263383.92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>
      <c r="A79" s="37" t="s">
        <v>251</v>
      </c>
      <c r="B79" s="156">
        <v>135386.33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>
      <c r="A80" s="37" t="s">
        <v>253</v>
      </c>
      <c r="B80" s="156">
        <v>521849.4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</row>
    <row r="81">
      <c r="A81" s="37" t="s">
        <v>255</v>
      </c>
      <c r="B81" s="156">
        <v>3120.4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</row>
    <row r="82">
      <c r="A82" s="37" t="s">
        <v>257</v>
      </c>
      <c r="B82" s="156">
        <v>47065.69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</row>
    <row r="83">
      <c r="A83" s="37" t="s">
        <v>259</v>
      </c>
      <c r="B83" s="156">
        <v>1483.07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>
      <c r="A84" s="37"/>
      <c r="B84" s="157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>
      <c r="A85" s="37" t="s">
        <v>261</v>
      </c>
      <c r="B85" s="158">
        <v>0.0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>
      <c r="A86" s="37"/>
      <c r="B86" s="157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>
      <c r="A87" s="159" t="s">
        <v>262</v>
      </c>
      <c r="B87" s="158">
        <v>972288.81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>
      <c r="A88" s="37"/>
      <c r="B88" s="37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>
      <c r="A89" s="155" t="s">
        <v>263</v>
      </c>
      <c r="B89" s="37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>
      <c r="A90" s="37"/>
      <c r="B90" s="37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>
      <c r="A91" s="37" t="s">
        <v>267</v>
      </c>
      <c r="B91" s="156">
        <v>1080.0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>
      <c r="A92" s="37" t="s">
        <v>80</v>
      </c>
      <c r="B92" s="158">
        <v>61025.52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>
      <c r="A93" s="37"/>
      <c r="B93" s="157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>
      <c r="A94" s="160" t="s">
        <v>270</v>
      </c>
      <c r="B94" s="158">
        <v>62105.52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>
      <c r="A95" s="37"/>
      <c r="B95" s="37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>
      <c r="A96" s="155" t="s">
        <v>271</v>
      </c>
      <c r="B96" s="37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>
      <c r="A97" s="37"/>
      <c r="B97" s="37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>
      <c r="A98" s="161" t="s">
        <v>272</v>
      </c>
      <c r="B98" s="37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>
      <c r="A99" s="37"/>
      <c r="B99" s="37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>
      <c r="A100" s="37" t="s">
        <v>274</v>
      </c>
      <c r="B100" s="156">
        <v>105353.57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>
      <c r="A101" s="37" t="s">
        <v>276</v>
      </c>
      <c r="B101" s="156">
        <v>67693.16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>
      <c r="A102" s="37" t="s">
        <v>278</v>
      </c>
      <c r="B102" s="156">
        <v>193084.28</v>
      </c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>
      <c r="A103" s="37" t="s">
        <v>280</v>
      </c>
      <c r="B103" s="156">
        <v>28239.41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</row>
    <row r="104">
      <c r="A104" s="37" t="s">
        <v>282</v>
      </c>
      <c r="B104" s="158">
        <v>1112.3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</row>
    <row r="105">
      <c r="A105" s="37"/>
      <c r="B105" s="157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</row>
    <row r="106">
      <c r="A106" s="160" t="s">
        <v>283</v>
      </c>
      <c r="B106" s="158">
        <v>395482.72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</row>
    <row r="107">
      <c r="A107" s="37"/>
      <c r="B107" s="37"/>
    </row>
    <row r="108">
      <c r="A108" s="161" t="s">
        <v>284</v>
      </c>
      <c r="B108" s="37"/>
    </row>
    <row r="109">
      <c r="A109" s="37"/>
      <c r="B109" s="37"/>
    </row>
    <row r="110">
      <c r="A110" s="37" t="s">
        <v>286</v>
      </c>
      <c r="B110" s="156">
        <v>35493.34</v>
      </c>
    </row>
    <row r="111">
      <c r="A111" s="37" t="s">
        <v>69</v>
      </c>
      <c r="B111" s="156">
        <v>1200.0</v>
      </c>
    </row>
    <row r="112">
      <c r="A112" s="37" t="s">
        <v>289</v>
      </c>
      <c r="B112" s="156">
        <v>0.0</v>
      </c>
    </row>
    <row r="113">
      <c r="A113" s="37" t="s">
        <v>292</v>
      </c>
      <c r="B113" s="156">
        <v>2000.0</v>
      </c>
    </row>
    <row r="114">
      <c r="A114" s="37" t="s">
        <v>293</v>
      </c>
      <c r="B114" s="156">
        <v>0.0</v>
      </c>
    </row>
    <row r="115">
      <c r="A115" s="37" t="s">
        <v>295</v>
      </c>
      <c r="B115" s="156">
        <v>3000.0</v>
      </c>
    </row>
    <row r="116">
      <c r="A116" s="37" t="s">
        <v>320</v>
      </c>
      <c r="B116" s="156">
        <v>161160.61</v>
      </c>
    </row>
    <row r="117">
      <c r="A117" s="37" t="s">
        <v>321</v>
      </c>
      <c r="B117" s="156">
        <v>261902.86</v>
      </c>
    </row>
    <row r="118">
      <c r="A118" s="37" t="s">
        <v>156</v>
      </c>
      <c r="B118" s="156">
        <v>10000.0</v>
      </c>
      <c r="C118" s="14" t="s">
        <v>322</v>
      </c>
    </row>
    <row r="119">
      <c r="A119" s="37" t="s">
        <v>304</v>
      </c>
      <c r="B119" s="156">
        <v>5000.0</v>
      </c>
    </row>
    <row r="120">
      <c r="A120" s="37" t="s">
        <v>306</v>
      </c>
      <c r="B120" s="156">
        <v>0.0</v>
      </c>
    </row>
    <row r="121">
      <c r="A121" s="37" t="s">
        <v>308</v>
      </c>
      <c r="B121" s="156">
        <v>3000.0</v>
      </c>
      <c r="C121" s="14" t="s">
        <v>323</v>
      </c>
    </row>
    <row r="122">
      <c r="A122" s="37" t="s">
        <v>310</v>
      </c>
      <c r="B122" s="156">
        <v>1800.0</v>
      </c>
    </row>
    <row r="123">
      <c r="A123" s="37" t="s">
        <v>312</v>
      </c>
      <c r="B123" s="156">
        <v>15000.0</v>
      </c>
    </row>
    <row r="124">
      <c r="A124" s="37" t="s">
        <v>314</v>
      </c>
      <c r="B124" s="158">
        <v>0.0</v>
      </c>
    </row>
    <row r="125">
      <c r="A125" s="37"/>
      <c r="B125" s="157"/>
    </row>
    <row r="126">
      <c r="A126" s="160" t="s">
        <v>315</v>
      </c>
      <c r="B126" s="158">
        <v>499556.81</v>
      </c>
    </row>
    <row r="127">
      <c r="A127" s="37"/>
      <c r="B127" s="157"/>
    </row>
    <row r="128">
      <c r="A128" s="162" t="s">
        <v>316</v>
      </c>
      <c r="B128" s="158">
        <v>895039.54</v>
      </c>
    </row>
    <row r="129">
      <c r="A129" s="37"/>
      <c r="B129" s="157"/>
    </row>
    <row r="130">
      <c r="A130" s="37"/>
      <c r="B130" s="157"/>
    </row>
    <row r="131">
      <c r="A131" s="161" t="s">
        <v>317</v>
      </c>
      <c r="B131" s="158">
        <v>957145.06</v>
      </c>
    </row>
    <row r="132">
      <c r="A132" s="37"/>
      <c r="B132" s="157"/>
    </row>
    <row r="133">
      <c r="A133" s="37"/>
      <c r="B133" s="157"/>
    </row>
    <row r="134">
      <c r="A134" s="159" t="s">
        <v>318</v>
      </c>
      <c r="B134" s="163">
        <v>15143.75</v>
      </c>
    </row>
  </sheetData>
  <mergeCells count="2">
    <mergeCell ref="B1:C1"/>
    <mergeCell ref="D1:F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</cols>
  <sheetData>
    <row r="1">
      <c r="A1" s="164" t="s">
        <v>324</v>
      </c>
      <c r="B1" s="30"/>
      <c r="C1" s="30"/>
    </row>
    <row r="2">
      <c r="A2" s="30"/>
      <c r="B2" s="30"/>
      <c r="C2" s="165" t="s">
        <v>325</v>
      </c>
    </row>
    <row r="3">
      <c r="A3" s="123"/>
      <c r="B3" s="30"/>
      <c r="C3" s="165" t="s">
        <v>326</v>
      </c>
    </row>
    <row r="4">
      <c r="A4" s="30"/>
      <c r="B4" s="30"/>
      <c r="C4" s="165" t="s">
        <v>327</v>
      </c>
    </row>
    <row r="5">
      <c r="A5" s="30"/>
      <c r="B5" s="30"/>
      <c r="C5" s="165" t="s">
        <v>328</v>
      </c>
    </row>
    <row r="6">
      <c r="A6" s="128" t="s">
        <v>247</v>
      </c>
      <c r="B6" s="30"/>
      <c r="C6" s="165" t="s">
        <v>329</v>
      </c>
    </row>
    <row r="7">
      <c r="A7" s="30"/>
      <c r="B7" s="30"/>
      <c r="C7" s="30"/>
    </row>
    <row r="8">
      <c r="A8" s="28" t="s">
        <v>251</v>
      </c>
      <c r="B8" s="28">
        <v>26105.79</v>
      </c>
      <c r="C8" s="149" t="s">
        <v>330</v>
      </c>
    </row>
    <row r="9">
      <c r="A9" s="28" t="s">
        <v>331</v>
      </c>
      <c r="B9" s="28">
        <v>340113.48</v>
      </c>
      <c r="C9" s="149" t="s">
        <v>332</v>
      </c>
    </row>
    <row r="10">
      <c r="A10" s="28" t="s">
        <v>333</v>
      </c>
      <c r="B10" s="28">
        <v>6039.9</v>
      </c>
      <c r="C10" s="149" t="s">
        <v>334</v>
      </c>
    </row>
    <row r="11">
      <c r="A11" s="28" t="s">
        <v>335</v>
      </c>
      <c r="B11" s="28">
        <v>33085.23</v>
      </c>
      <c r="C11" s="149" t="s">
        <v>336</v>
      </c>
    </row>
    <row r="12">
      <c r="A12" s="28" t="s">
        <v>337</v>
      </c>
      <c r="B12" s="28">
        <v>141065.22</v>
      </c>
      <c r="C12" s="149" t="s">
        <v>338</v>
      </c>
    </row>
    <row r="13">
      <c r="A13" s="28" t="s">
        <v>339</v>
      </c>
      <c r="B13" s="28">
        <v>124556.16</v>
      </c>
      <c r="C13" s="149" t="s">
        <v>340</v>
      </c>
    </row>
    <row r="14">
      <c r="A14" s="28" t="s">
        <v>341</v>
      </c>
      <c r="B14" s="28">
        <v>9500.0</v>
      </c>
      <c r="C14" s="149" t="s">
        <v>342</v>
      </c>
    </row>
    <row r="15">
      <c r="A15" s="28" t="s">
        <v>261</v>
      </c>
      <c r="B15" s="28">
        <v>720.0</v>
      </c>
      <c r="C15" s="149" t="s">
        <v>343</v>
      </c>
    </row>
    <row r="16">
      <c r="A16" s="28" t="s">
        <v>344</v>
      </c>
      <c r="B16" s="30"/>
      <c r="C16" s="149" t="s">
        <v>345</v>
      </c>
    </row>
    <row r="17">
      <c r="A17" s="28" t="s">
        <v>346</v>
      </c>
      <c r="B17" s="30"/>
      <c r="C17" s="30"/>
    </row>
    <row r="18">
      <c r="A18" s="28" t="s">
        <v>347</v>
      </c>
      <c r="B18" s="30"/>
      <c r="C18" s="30"/>
    </row>
    <row r="19">
      <c r="A19" s="28" t="s">
        <v>259</v>
      </c>
      <c r="B19" s="30"/>
      <c r="C19" s="146"/>
    </row>
    <row r="20">
      <c r="A20" s="28" t="s">
        <v>348</v>
      </c>
      <c r="B20" s="28">
        <v>1500.0</v>
      </c>
      <c r="C20" s="149" t="s">
        <v>349</v>
      </c>
    </row>
    <row r="21">
      <c r="A21" s="30"/>
      <c r="B21" s="30"/>
      <c r="C21" s="30"/>
    </row>
    <row r="22">
      <c r="A22" s="136" t="s">
        <v>262</v>
      </c>
      <c r="B22" s="123">
        <f>sum(B8:B21)</f>
        <v>682685.78</v>
      </c>
      <c r="C22" s="123"/>
    </row>
    <row r="23">
      <c r="A23" s="30"/>
      <c r="B23" s="30"/>
      <c r="C23" s="30"/>
    </row>
    <row r="24">
      <c r="A24" s="128" t="s">
        <v>272</v>
      </c>
      <c r="B24" s="30"/>
      <c r="C24" s="30"/>
    </row>
    <row r="25">
      <c r="A25" s="30"/>
      <c r="B25" s="30"/>
      <c r="C25" s="30"/>
    </row>
    <row r="26">
      <c r="A26" s="28" t="s">
        <v>274</v>
      </c>
      <c r="B26" s="30"/>
      <c r="C26" s="149" t="s">
        <v>350</v>
      </c>
    </row>
    <row r="27">
      <c r="A27" s="28" t="s">
        <v>276</v>
      </c>
      <c r="B27" s="28">
        <v>7594.7</v>
      </c>
      <c r="C27" s="149" t="s">
        <v>351</v>
      </c>
    </row>
    <row r="28">
      <c r="A28" s="28" t="s">
        <v>278</v>
      </c>
      <c r="B28" s="28">
        <v>134283.47</v>
      </c>
      <c r="C28" s="149" t="s">
        <v>352</v>
      </c>
    </row>
    <row r="29">
      <c r="A29" s="28" t="s">
        <v>353</v>
      </c>
      <c r="B29" s="28">
        <v>2321.92</v>
      </c>
      <c r="C29" s="149" t="s">
        <v>354</v>
      </c>
    </row>
    <row r="30">
      <c r="A30" s="28" t="s">
        <v>355</v>
      </c>
      <c r="B30" s="28">
        <v>12718.92</v>
      </c>
      <c r="C30" s="149" t="s">
        <v>354</v>
      </c>
    </row>
    <row r="31">
      <c r="A31" s="28" t="s">
        <v>356</v>
      </c>
      <c r="B31" s="28">
        <v>52764.04</v>
      </c>
      <c r="C31" s="149" t="s">
        <v>357</v>
      </c>
    </row>
    <row r="32">
      <c r="A32" s="28" t="s">
        <v>358</v>
      </c>
      <c r="B32" s="28">
        <v>27176.91</v>
      </c>
      <c r="C32" s="149" t="s">
        <v>359</v>
      </c>
    </row>
    <row r="33">
      <c r="A33" s="149" t="s">
        <v>360</v>
      </c>
      <c r="B33" s="28">
        <v>80.0</v>
      </c>
      <c r="C33" s="149" t="s">
        <v>361</v>
      </c>
    </row>
    <row r="34">
      <c r="A34" s="28" t="s">
        <v>286</v>
      </c>
      <c r="B34" s="28">
        <v>8050.0</v>
      </c>
      <c r="C34" s="149" t="s">
        <v>362</v>
      </c>
    </row>
    <row r="35">
      <c r="A35" s="28" t="s">
        <v>363</v>
      </c>
      <c r="B35" s="28">
        <v>2000.0</v>
      </c>
      <c r="C35" s="149" t="s">
        <v>364</v>
      </c>
    </row>
    <row r="36">
      <c r="A36" s="28" t="s">
        <v>282</v>
      </c>
      <c r="B36" s="30"/>
      <c r="C36" s="149" t="s">
        <v>365</v>
      </c>
    </row>
    <row r="37">
      <c r="A37" s="28" t="s">
        <v>69</v>
      </c>
      <c r="B37" s="28">
        <v>1240.0</v>
      </c>
      <c r="C37" s="149" t="s">
        <v>366</v>
      </c>
    </row>
    <row r="38">
      <c r="A38" s="28" t="s">
        <v>367</v>
      </c>
      <c r="B38" s="28"/>
      <c r="C38" s="149" t="s">
        <v>368</v>
      </c>
    </row>
    <row r="39">
      <c r="A39" s="28" t="s">
        <v>369</v>
      </c>
      <c r="B39" s="28">
        <v>69.0</v>
      </c>
      <c r="C39" s="149" t="s">
        <v>370</v>
      </c>
    </row>
    <row r="40">
      <c r="A40" s="28" t="s">
        <v>371</v>
      </c>
      <c r="B40" s="28">
        <v>2400.0</v>
      </c>
      <c r="C40" s="149" t="s">
        <v>372</v>
      </c>
    </row>
    <row r="41">
      <c r="A41" s="28" t="s">
        <v>373</v>
      </c>
      <c r="B41" s="28">
        <v>775.36</v>
      </c>
      <c r="C41" s="149" t="s">
        <v>374</v>
      </c>
    </row>
    <row r="42">
      <c r="A42" s="28" t="s">
        <v>375</v>
      </c>
      <c r="B42" s="28">
        <v>10000.0</v>
      </c>
      <c r="C42" s="149" t="s">
        <v>376</v>
      </c>
    </row>
    <row r="43">
      <c r="A43" s="165" t="s">
        <v>377</v>
      </c>
      <c r="B43" s="28">
        <v>107643.91</v>
      </c>
      <c r="C43" s="149"/>
    </row>
    <row r="44">
      <c r="A44" s="165" t="s">
        <v>378</v>
      </c>
      <c r="B44" s="28">
        <v>46180.6</v>
      </c>
      <c r="C44" s="149"/>
    </row>
    <row r="45">
      <c r="A45" s="165" t="s">
        <v>379</v>
      </c>
      <c r="B45" s="28">
        <v>140000.0</v>
      </c>
      <c r="C45" s="149"/>
    </row>
    <row r="46">
      <c r="A46" s="149" t="s">
        <v>380</v>
      </c>
      <c r="B46" s="130">
        <v>5425.0</v>
      </c>
      <c r="C46" s="149" t="s">
        <v>381</v>
      </c>
    </row>
    <row r="47">
      <c r="A47" s="149" t="s">
        <v>382</v>
      </c>
      <c r="B47" s="130">
        <v>1000.0</v>
      </c>
      <c r="C47" s="149" t="s">
        <v>383</v>
      </c>
    </row>
    <row r="48">
      <c r="A48" s="149" t="s">
        <v>384</v>
      </c>
      <c r="B48" s="130">
        <v>4426.0</v>
      </c>
      <c r="C48" s="149" t="s">
        <v>385</v>
      </c>
    </row>
    <row r="49">
      <c r="A49" s="149" t="s">
        <v>386</v>
      </c>
      <c r="B49" s="130">
        <v>2592.0</v>
      </c>
      <c r="C49" s="149" t="s">
        <v>387</v>
      </c>
    </row>
    <row r="50">
      <c r="A50" s="166" t="s">
        <v>267</v>
      </c>
      <c r="B50" s="167"/>
      <c r="C50" s="168" t="s">
        <v>388</v>
      </c>
    </row>
    <row r="51">
      <c r="A51" s="28" t="s">
        <v>80</v>
      </c>
      <c r="B51" s="28">
        <v>161676.0</v>
      </c>
      <c r="C51" s="149" t="s">
        <v>389</v>
      </c>
      <c r="F51" s="14" t="s">
        <v>269</v>
      </c>
    </row>
    <row r="52">
      <c r="A52" s="28" t="s">
        <v>390</v>
      </c>
      <c r="B52" s="30"/>
      <c r="C52" s="149" t="s">
        <v>391</v>
      </c>
    </row>
    <row r="53">
      <c r="A53" s="28" t="s">
        <v>156</v>
      </c>
      <c r="B53" s="28">
        <v>22088.24</v>
      </c>
      <c r="C53" s="149" t="s">
        <v>392</v>
      </c>
    </row>
    <row r="54">
      <c r="A54" s="149" t="s">
        <v>304</v>
      </c>
      <c r="B54" s="130">
        <v>1000.0</v>
      </c>
      <c r="C54" s="149" t="s">
        <v>393</v>
      </c>
    </row>
    <row r="55">
      <c r="A55" s="149" t="s">
        <v>394</v>
      </c>
      <c r="B55" s="130">
        <v>1868.4</v>
      </c>
      <c r="C55" s="149" t="s">
        <v>395</v>
      </c>
    </row>
    <row r="56">
      <c r="A56" s="149" t="s">
        <v>396</v>
      </c>
      <c r="B56" s="130">
        <v>500.0</v>
      </c>
      <c r="C56" s="149" t="s">
        <v>397</v>
      </c>
    </row>
    <row r="57">
      <c r="A57" s="149" t="s">
        <v>308</v>
      </c>
      <c r="B57" s="130">
        <v>5700.0</v>
      </c>
      <c r="C57" s="149" t="s">
        <v>398</v>
      </c>
    </row>
    <row r="58">
      <c r="A58" s="149" t="s">
        <v>310</v>
      </c>
      <c r="B58" s="123"/>
      <c r="C58" s="146"/>
    </row>
    <row r="59">
      <c r="A59" s="168" t="s">
        <v>312</v>
      </c>
      <c r="B59" s="166">
        <v>6322.0</v>
      </c>
      <c r="C59" s="168" t="s">
        <v>388</v>
      </c>
    </row>
    <row r="60">
      <c r="A60" s="149" t="s">
        <v>314</v>
      </c>
      <c r="B60" s="146"/>
      <c r="C60" s="149" t="s">
        <v>399</v>
      </c>
    </row>
    <row r="61">
      <c r="A61" s="28" t="s">
        <v>400</v>
      </c>
      <c r="B61" s="28">
        <v>5000.0</v>
      </c>
      <c r="C61" s="30"/>
    </row>
    <row r="62">
      <c r="A62" s="30"/>
      <c r="B62" s="30"/>
      <c r="C62" s="30"/>
    </row>
    <row r="63">
      <c r="A63" s="136" t="s">
        <v>317</v>
      </c>
      <c r="B63" s="30">
        <f>sum(B26:B61)</f>
        <v>772896.47</v>
      </c>
      <c r="C63" s="30"/>
    </row>
    <row r="64">
      <c r="A64" s="30"/>
      <c r="B64" s="30"/>
      <c r="C64" s="30"/>
    </row>
    <row r="65">
      <c r="A65" s="149" t="s">
        <v>401</v>
      </c>
      <c r="B65" s="28">
        <v>8452.44</v>
      </c>
      <c r="C65" s="30"/>
    </row>
    <row r="66">
      <c r="A66" s="30"/>
      <c r="B66" s="30"/>
      <c r="C66" s="30"/>
    </row>
    <row r="67">
      <c r="A67" s="136" t="s">
        <v>318</v>
      </c>
      <c r="B67" s="30">
        <f>sum(B22-B63-B65)</f>
        <v>-98663.13</v>
      </c>
      <c r="C67" s="30"/>
    </row>
    <row r="68">
      <c r="A68" s="30"/>
      <c r="B68" s="30"/>
      <c r="C68" s="30"/>
    </row>
    <row r="69">
      <c r="A69" s="130" t="s">
        <v>319</v>
      </c>
      <c r="B69" s="30"/>
      <c r="C69" s="30"/>
    </row>
    <row r="70">
      <c r="A70" s="30"/>
      <c r="B70" s="30"/>
      <c r="C70" s="30"/>
    </row>
    <row r="71">
      <c r="A71" s="30"/>
      <c r="B71" s="30"/>
      <c r="C71" s="30"/>
    </row>
    <row r="72">
      <c r="A72" s="30"/>
      <c r="B72" s="30"/>
      <c r="C72" s="30"/>
    </row>
    <row r="73">
      <c r="A73" s="30"/>
      <c r="B73" s="30"/>
      <c r="C73" s="30"/>
    </row>
    <row r="74">
      <c r="A74" s="30"/>
      <c r="B74" s="30"/>
      <c r="C74" s="30"/>
    </row>
    <row r="75">
      <c r="A75" s="149" t="s">
        <v>402</v>
      </c>
      <c r="B75" s="30"/>
      <c r="C75" s="30"/>
    </row>
    <row r="76">
      <c r="A76" s="149" t="s">
        <v>403</v>
      </c>
      <c r="B76" s="30"/>
      <c r="C76" s="30"/>
    </row>
    <row r="77">
      <c r="A77" s="30"/>
      <c r="B77" s="30"/>
      <c r="C77" s="30"/>
    </row>
    <row r="78">
      <c r="A78" s="30"/>
      <c r="B78" s="30"/>
      <c r="C78" s="30"/>
    </row>
    <row r="79">
      <c r="A79" s="30"/>
      <c r="B79" s="30"/>
      <c r="C79" s="30"/>
    </row>
    <row r="80">
      <c r="A80" s="30"/>
      <c r="B80" s="30"/>
      <c r="C80" s="30"/>
    </row>
    <row r="81">
      <c r="A81" s="30"/>
      <c r="B81" s="30"/>
      <c r="C81" s="30"/>
    </row>
    <row r="82">
      <c r="A82" s="30"/>
      <c r="B82" s="30"/>
      <c r="C82" s="30"/>
    </row>
    <row r="83">
      <c r="A83" s="30"/>
      <c r="B83" s="30"/>
      <c r="C83" s="30"/>
    </row>
    <row r="84">
      <c r="A84" s="30"/>
      <c r="B84" s="30"/>
      <c r="C84" s="30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88"/>
    <col customWidth="1" min="2" max="2" width="25.13"/>
  </cols>
  <sheetData>
    <row r="1">
      <c r="A1" s="169" t="s">
        <v>45</v>
      </c>
      <c r="B1" s="2"/>
      <c r="C1" s="2"/>
      <c r="D1" s="170"/>
    </row>
    <row r="2">
      <c r="A2" s="171"/>
      <c r="B2" s="2"/>
      <c r="C2" s="2"/>
      <c r="D2" s="2"/>
    </row>
    <row r="3">
      <c r="A3" s="172"/>
      <c r="B3" s="173" t="s">
        <v>3</v>
      </c>
      <c r="C3" s="174"/>
      <c r="D3" s="2"/>
    </row>
    <row r="4">
      <c r="A4" s="173" t="s">
        <v>39</v>
      </c>
      <c r="B4" s="173" t="s">
        <v>5</v>
      </c>
      <c r="C4" s="175" t="s">
        <v>6</v>
      </c>
      <c r="D4" s="2"/>
    </row>
    <row r="5">
      <c r="A5" s="100"/>
      <c r="B5" s="176" t="s">
        <v>404</v>
      </c>
      <c r="C5" s="14">
        <v>105899.89</v>
      </c>
    </row>
    <row r="6">
      <c r="A6" s="171"/>
      <c r="B6" s="2"/>
      <c r="C6" s="2"/>
      <c r="D6" s="2"/>
    </row>
    <row r="7">
      <c r="A7" s="171" t="s">
        <v>405</v>
      </c>
      <c r="B7" s="2"/>
      <c r="C7" s="2"/>
      <c r="D7" s="2"/>
    </row>
    <row r="8">
      <c r="A8" s="177"/>
      <c r="B8" s="178" t="s">
        <v>2</v>
      </c>
      <c r="C8" s="179"/>
      <c r="D8" s="2"/>
    </row>
    <row r="9">
      <c r="A9" s="178" t="s">
        <v>39</v>
      </c>
      <c r="B9" s="178" t="s">
        <v>5</v>
      </c>
      <c r="C9" s="180" t="s">
        <v>6</v>
      </c>
      <c r="D9" s="2"/>
    </row>
    <row r="10">
      <c r="A10" s="181"/>
      <c r="B10" s="182" t="s">
        <v>406</v>
      </c>
      <c r="C10" s="183">
        <v>820.0</v>
      </c>
      <c r="D10" s="28"/>
    </row>
    <row r="11">
      <c r="A11" s="181"/>
      <c r="B11" s="184" t="s">
        <v>221</v>
      </c>
      <c r="C11" s="185">
        <f>SUM(C8:C10)</f>
        <v>820</v>
      </c>
      <c r="D11" s="2"/>
    </row>
    <row r="12">
      <c r="A12" s="181"/>
      <c r="B12" s="181"/>
      <c r="C12" s="186"/>
      <c r="D12" s="2"/>
    </row>
    <row r="13">
      <c r="A13" s="172"/>
      <c r="B13" s="173" t="s">
        <v>3</v>
      </c>
      <c r="C13" s="174"/>
      <c r="D13" s="2"/>
    </row>
    <row r="14">
      <c r="A14" s="173" t="s">
        <v>39</v>
      </c>
      <c r="B14" s="173" t="s">
        <v>5</v>
      </c>
      <c r="C14" s="175" t="s">
        <v>6</v>
      </c>
      <c r="D14" s="96"/>
    </row>
    <row r="15">
      <c r="A15" s="100" t="s">
        <v>407</v>
      </c>
      <c r="B15" s="176" t="s">
        <v>408</v>
      </c>
      <c r="C15" s="187">
        <v>2821.0</v>
      </c>
    </row>
    <row r="16">
      <c r="A16" s="100"/>
      <c r="B16" s="176" t="s">
        <v>409</v>
      </c>
      <c r="C16" s="187">
        <v>28576.0</v>
      </c>
      <c r="D16" s="96"/>
    </row>
    <row r="17">
      <c r="A17" s="100" t="s">
        <v>410</v>
      </c>
      <c r="B17" s="188" t="s">
        <v>69</v>
      </c>
      <c r="C17" s="189">
        <v>0.0</v>
      </c>
      <c r="D17" s="2"/>
    </row>
    <row r="18">
      <c r="A18" s="100" t="s">
        <v>411</v>
      </c>
      <c r="B18" s="188" t="s">
        <v>412</v>
      </c>
      <c r="C18" s="189">
        <v>0.0</v>
      </c>
      <c r="D18" s="2"/>
    </row>
    <row r="19">
      <c r="A19" s="100" t="s">
        <v>413</v>
      </c>
      <c r="B19" s="188" t="s">
        <v>224</v>
      </c>
      <c r="C19" s="189">
        <v>0.0</v>
      </c>
      <c r="D19" s="2"/>
    </row>
    <row r="20">
      <c r="A20" s="100" t="s">
        <v>414</v>
      </c>
      <c r="B20" s="188" t="s">
        <v>415</v>
      </c>
      <c r="C20" s="62">
        <v>0.0</v>
      </c>
      <c r="D20" s="2"/>
    </row>
    <row r="21">
      <c r="A21" s="100" t="s">
        <v>416</v>
      </c>
      <c r="B21" s="190" t="s">
        <v>417</v>
      </c>
      <c r="C21" s="187">
        <v>17929.9</v>
      </c>
      <c r="D21" s="96"/>
    </row>
    <row r="22">
      <c r="A22" s="100"/>
      <c r="B22" s="188"/>
      <c r="C22" s="189">
        <v>820.0</v>
      </c>
      <c r="D22" s="96"/>
    </row>
    <row r="23">
      <c r="A23" s="100"/>
      <c r="B23" s="190" t="s">
        <v>80</v>
      </c>
      <c r="C23" s="62">
        <v>17118.0</v>
      </c>
      <c r="D23" s="2"/>
    </row>
    <row r="24">
      <c r="A24" s="100" t="s">
        <v>418</v>
      </c>
      <c r="B24" s="188" t="s">
        <v>419</v>
      </c>
      <c r="C24" s="191">
        <v>0.0</v>
      </c>
      <c r="D24" s="2"/>
    </row>
    <row r="25">
      <c r="A25" s="192"/>
      <c r="B25" s="192"/>
      <c r="C25" s="120">
        <f>SUM(C15:C24)</f>
        <v>67264.9</v>
      </c>
      <c r="D25" s="2"/>
    </row>
    <row r="26">
      <c r="A26" s="119"/>
      <c r="B26" s="2"/>
      <c r="C26" s="193"/>
      <c r="D26" s="2"/>
    </row>
    <row r="27">
      <c r="A27" s="192"/>
      <c r="B27" s="192"/>
      <c r="C27" s="192"/>
      <c r="D27" s="2"/>
    </row>
    <row r="28">
      <c r="A28" s="171" t="s">
        <v>420</v>
      </c>
      <c r="B28" s="2"/>
      <c r="C28" s="2"/>
      <c r="D28" s="2"/>
    </row>
    <row r="29">
      <c r="A29" s="172"/>
      <c r="B29" s="173" t="s">
        <v>3</v>
      </c>
      <c r="C29" s="174"/>
      <c r="D29" s="2"/>
    </row>
    <row r="30">
      <c r="A30" s="173" t="s">
        <v>39</v>
      </c>
      <c r="B30" s="173" t="s">
        <v>5</v>
      </c>
      <c r="C30" s="175" t="s">
        <v>6</v>
      </c>
      <c r="D30" s="96"/>
    </row>
    <row r="31">
      <c r="A31" s="100" t="s">
        <v>421</v>
      </c>
      <c r="B31" s="176" t="s">
        <v>408</v>
      </c>
      <c r="C31" s="187">
        <v>2821.0</v>
      </c>
    </row>
    <row r="32">
      <c r="A32" s="100"/>
      <c r="B32" s="176" t="s">
        <v>409</v>
      </c>
      <c r="C32" s="187">
        <v>28576.0</v>
      </c>
      <c r="D32" s="96"/>
    </row>
    <row r="33">
      <c r="A33" s="100"/>
      <c r="B33" s="190" t="s">
        <v>80</v>
      </c>
      <c r="C33" s="62">
        <v>16146.0</v>
      </c>
      <c r="D33" s="2"/>
    </row>
    <row r="34">
      <c r="A34" s="100" t="s">
        <v>422</v>
      </c>
      <c r="B34" s="188" t="s">
        <v>69</v>
      </c>
      <c r="C34" s="189">
        <v>0.0</v>
      </c>
      <c r="D34" s="2"/>
    </row>
    <row r="35">
      <c r="A35" s="100" t="s">
        <v>423</v>
      </c>
      <c r="B35" s="188" t="s">
        <v>412</v>
      </c>
      <c r="C35" s="189">
        <v>0.0</v>
      </c>
      <c r="D35" s="2"/>
    </row>
    <row r="36">
      <c r="A36" s="100" t="s">
        <v>424</v>
      </c>
      <c r="B36" s="188" t="s">
        <v>224</v>
      </c>
      <c r="C36" s="39">
        <v>0.0</v>
      </c>
      <c r="D36" s="2"/>
    </row>
    <row r="37">
      <c r="A37" s="100" t="s">
        <v>425</v>
      </c>
      <c r="B37" s="188" t="s">
        <v>415</v>
      </c>
      <c r="C37" s="189">
        <v>0.0</v>
      </c>
      <c r="D37" s="2"/>
    </row>
    <row r="38">
      <c r="A38" s="100" t="s">
        <v>426</v>
      </c>
      <c r="B38" s="190" t="s">
        <v>417</v>
      </c>
      <c r="C38" s="187">
        <v>17929.9</v>
      </c>
      <c r="D38" s="96"/>
    </row>
    <row r="39">
      <c r="A39" s="100" t="s">
        <v>427</v>
      </c>
      <c r="B39" s="188" t="s">
        <v>428</v>
      </c>
      <c r="C39" s="189">
        <v>0.0</v>
      </c>
      <c r="D39" s="2"/>
    </row>
    <row r="40">
      <c r="A40" s="100" t="s">
        <v>429</v>
      </c>
      <c r="B40" s="188" t="s">
        <v>430</v>
      </c>
      <c r="C40" s="191">
        <v>0.0</v>
      </c>
      <c r="D40" s="2"/>
    </row>
    <row r="41">
      <c r="A41" s="192"/>
      <c r="B41" s="192"/>
      <c r="C41" s="120">
        <f>SUM(C31:C40)</f>
        <v>65472.9</v>
      </c>
      <c r="D41" s="2"/>
    </row>
    <row r="42">
      <c r="A42" s="119"/>
      <c r="B42" s="2"/>
      <c r="C42" s="193"/>
      <c r="D42" s="2"/>
    </row>
    <row r="43">
      <c r="A43" s="2"/>
      <c r="B43" s="2"/>
      <c r="C43" s="2"/>
      <c r="D43" s="2"/>
    </row>
    <row r="44">
      <c r="A44" s="2"/>
      <c r="B44" s="2"/>
      <c r="C44" s="2"/>
      <c r="D44" s="2"/>
    </row>
    <row r="45">
      <c r="A45" s="171" t="s">
        <v>431</v>
      </c>
      <c r="B45" s="2"/>
      <c r="C45" s="2"/>
      <c r="D45" s="2"/>
    </row>
    <row r="46">
      <c r="A46" s="172"/>
      <c r="B46" s="173" t="s">
        <v>3</v>
      </c>
      <c r="C46" s="174"/>
      <c r="D46" s="2"/>
    </row>
    <row r="47">
      <c r="A47" s="173" t="s">
        <v>39</v>
      </c>
      <c r="B47" s="173" t="s">
        <v>5</v>
      </c>
      <c r="C47" s="175" t="s">
        <v>6</v>
      </c>
      <c r="D47" s="96"/>
    </row>
    <row r="48">
      <c r="A48" s="100" t="s">
        <v>432</v>
      </c>
      <c r="B48" s="176" t="s">
        <v>408</v>
      </c>
      <c r="C48" s="187">
        <v>2821.0</v>
      </c>
    </row>
    <row r="49">
      <c r="A49" s="100"/>
      <c r="B49" s="176" t="s">
        <v>409</v>
      </c>
      <c r="C49" s="187">
        <v>28576.0</v>
      </c>
      <c r="D49" s="96"/>
    </row>
    <row r="50">
      <c r="A50" s="100"/>
      <c r="B50" s="190" t="s">
        <v>80</v>
      </c>
      <c r="C50" s="74">
        <v>14796.0</v>
      </c>
      <c r="D50" s="2"/>
    </row>
    <row r="51">
      <c r="A51" s="100" t="s">
        <v>433</v>
      </c>
      <c r="B51" s="188" t="s">
        <v>69</v>
      </c>
      <c r="C51" s="189">
        <v>0.0</v>
      </c>
      <c r="D51" s="2"/>
    </row>
    <row r="52">
      <c r="A52" s="100" t="s">
        <v>434</v>
      </c>
      <c r="B52" s="188" t="s">
        <v>435</v>
      </c>
      <c r="C52" s="189">
        <v>0.0</v>
      </c>
      <c r="D52" s="2"/>
    </row>
    <row r="53">
      <c r="A53" s="100" t="s">
        <v>436</v>
      </c>
      <c r="B53" s="188" t="s">
        <v>437</v>
      </c>
      <c r="C53" s="189">
        <v>0.0</v>
      </c>
      <c r="D53" s="2"/>
    </row>
    <row r="54">
      <c r="A54" s="100" t="s">
        <v>438</v>
      </c>
      <c r="B54" s="188" t="s">
        <v>439</v>
      </c>
      <c r="C54" s="62">
        <v>0.0</v>
      </c>
      <c r="D54" s="2"/>
    </row>
    <row r="55">
      <c r="A55" s="100" t="s">
        <v>440</v>
      </c>
      <c r="B55" s="190" t="s">
        <v>441</v>
      </c>
      <c r="C55" s="187">
        <v>17929.9</v>
      </c>
      <c r="D55" s="96"/>
    </row>
    <row r="56">
      <c r="A56" s="100" t="s">
        <v>442</v>
      </c>
      <c r="B56" s="188" t="s">
        <v>443</v>
      </c>
      <c r="C56" s="62">
        <v>0.0</v>
      </c>
      <c r="D56" s="2"/>
    </row>
    <row r="57">
      <c r="A57" s="100" t="s">
        <v>444</v>
      </c>
      <c r="B57" s="188" t="s">
        <v>445</v>
      </c>
      <c r="C57" s="189">
        <v>0.0</v>
      </c>
      <c r="D57" s="2"/>
    </row>
    <row r="58">
      <c r="A58" s="100" t="s">
        <v>446</v>
      </c>
      <c r="B58" s="188" t="s">
        <v>447</v>
      </c>
      <c r="C58" s="194">
        <v>0.0</v>
      </c>
      <c r="D58" s="2"/>
    </row>
    <row r="59">
      <c r="A59" s="192"/>
      <c r="B59" s="192"/>
      <c r="C59" s="120">
        <f>SUM(C48:C58)</f>
        <v>64122.9</v>
      </c>
      <c r="D59" s="2"/>
    </row>
    <row r="60">
      <c r="A60" s="119"/>
      <c r="B60" s="2"/>
      <c r="C60" s="193"/>
      <c r="D60" s="2"/>
    </row>
    <row r="61">
      <c r="A61" s="2"/>
      <c r="B61" s="2"/>
      <c r="C61" s="2"/>
      <c r="D61" s="2"/>
    </row>
    <row r="62">
      <c r="A62" s="2"/>
      <c r="B62" s="2"/>
      <c r="C62" s="2"/>
      <c r="D62" s="2"/>
    </row>
    <row r="63">
      <c r="A63" s="119" t="s">
        <v>448</v>
      </c>
      <c r="B63" s="2"/>
      <c r="C63" s="2"/>
      <c r="D63" s="2"/>
    </row>
    <row r="64">
      <c r="A64" s="172"/>
      <c r="B64" s="173" t="s">
        <v>3</v>
      </c>
      <c r="C64" s="174"/>
      <c r="D64" s="2"/>
    </row>
    <row r="65">
      <c r="A65" s="173" t="s">
        <v>39</v>
      </c>
      <c r="B65" s="173" t="s">
        <v>5</v>
      </c>
      <c r="C65" s="175" t="s">
        <v>6</v>
      </c>
      <c r="D65" s="96"/>
    </row>
    <row r="66">
      <c r="A66" s="100" t="s">
        <v>449</v>
      </c>
      <c r="B66" s="176" t="s">
        <v>408</v>
      </c>
      <c r="C66" s="187">
        <v>2821.0</v>
      </c>
    </row>
    <row r="67">
      <c r="A67" s="100"/>
      <c r="B67" s="176" t="s">
        <v>409</v>
      </c>
      <c r="C67" s="187">
        <v>28576.0</v>
      </c>
      <c r="D67" s="96"/>
    </row>
    <row r="68">
      <c r="A68" s="100"/>
      <c r="B68" s="190" t="s">
        <v>80</v>
      </c>
      <c r="C68" s="195">
        <v>13527.0</v>
      </c>
      <c r="D68" s="2"/>
    </row>
    <row r="69">
      <c r="A69" s="100" t="s">
        <v>450</v>
      </c>
      <c r="B69" s="188" t="s">
        <v>69</v>
      </c>
      <c r="C69" s="189">
        <v>0.0</v>
      </c>
      <c r="D69" s="2"/>
    </row>
    <row r="70">
      <c r="A70" s="100" t="s">
        <v>451</v>
      </c>
      <c r="B70" s="188" t="s">
        <v>412</v>
      </c>
      <c r="C70" s="189">
        <v>0.0</v>
      </c>
      <c r="D70" s="2"/>
    </row>
    <row r="71">
      <c r="A71" s="100" t="s">
        <v>452</v>
      </c>
      <c r="B71" s="188" t="s">
        <v>224</v>
      </c>
      <c r="C71" s="189">
        <v>0.0</v>
      </c>
      <c r="D71" s="2"/>
    </row>
    <row r="72">
      <c r="A72" s="100" t="s">
        <v>453</v>
      </c>
      <c r="B72" s="188" t="s">
        <v>415</v>
      </c>
      <c r="C72" s="189">
        <v>0.0</v>
      </c>
      <c r="D72" s="2"/>
    </row>
    <row r="73">
      <c r="A73" s="100" t="s">
        <v>454</v>
      </c>
      <c r="B73" s="190" t="s">
        <v>417</v>
      </c>
      <c r="C73" s="187">
        <v>17929.9</v>
      </c>
      <c r="D73" s="96"/>
    </row>
    <row r="74">
      <c r="A74" s="100" t="s">
        <v>455</v>
      </c>
      <c r="B74" s="188" t="s">
        <v>419</v>
      </c>
      <c r="C74" s="189">
        <v>0.0</v>
      </c>
      <c r="D74" s="2"/>
    </row>
    <row r="75">
      <c r="A75" s="100" t="s">
        <v>456</v>
      </c>
      <c r="B75" s="188" t="s">
        <v>457</v>
      </c>
      <c r="C75" s="191">
        <v>0.0</v>
      </c>
      <c r="D75" s="2"/>
    </row>
    <row r="76">
      <c r="A76" s="192"/>
      <c r="B76" s="192"/>
      <c r="C76" s="120">
        <f>SUM(C66:C75)</f>
        <v>62853.9</v>
      </c>
      <c r="D76" s="2"/>
    </row>
    <row r="77">
      <c r="A77" s="119"/>
      <c r="B77" s="2"/>
      <c r="C77" s="193"/>
      <c r="D77" s="2"/>
    </row>
    <row r="78">
      <c r="A78" s="2"/>
      <c r="B78" s="2"/>
      <c r="C78" s="2"/>
      <c r="D78" s="2"/>
    </row>
    <row r="79">
      <c r="A79" s="2"/>
      <c r="B79" s="2"/>
      <c r="C79" s="2"/>
      <c r="D79" s="2"/>
    </row>
    <row r="80">
      <c r="A80" s="171" t="s">
        <v>458</v>
      </c>
      <c r="B80" s="2"/>
      <c r="C80" s="2"/>
      <c r="D80" s="2"/>
    </row>
    <row r="81">
      <c r="A81" s="172"/>
      <c r="B81" s="173" t="s">
        <v>3</v>
      </c>
      <c r="C81" s="174"/>
      <c r="D81" s="2"/>
    </row>
    <row r="82">
      <c r="A82" s="173" t="s">
        <v>39</v>
      </c>
      <c r="B82" s="173" t="s">
        <v>5</v>
      </c>
      <c r="C82" s="175" t="s">
        <v>6</v>
      </c>
      <c r="D82" s="96"/>
    </row>
    <row r="83">
      <c r="A83" s="100" t="s">
        <v>459</v>
      </c>
      <c r="B83" s="176" t="s">
        <v>408</v>
      </c>
      <c r="C83" s="14">
        <v>1410.5</v>
      </c>
    </row>
    <row r="84">
      <c r="A84" s="100"/>
      <c r="B84" s="176" t="s">
        <v>409</v>
      </c>
      <c r="C84" s="14">
        <v>14288.0</v>
      </c>
      <c r="D84" s="96"/>
    </row>
    <row r="85">
      <c r="A85" s="100"/>
      <c r="B85" s="190" t="s">
        <v>80</v>
      </c>
      <c r="C85" s="62">
        <v>5508.0</v>
      </c>
      <c r="D85" s="2"/>
    </row>
    <row r="86">
      <c r="A86" s="100" t="s">
        <v>460</v>
      </c>
      <c r="B86" s="188" t="s">
        <v>69</v>
      </c>
      <c r="C86" s="189">
        <v>0.0</v>
      </c>
      <c r="D86" s="2"/>
    </row>
    <row r="87">
      <c r="A87" s="100" t="s">
        <v>461</v>
      </c>
      <c r="B87" s="188" t="s">
        <v>412</v>
      </c>
      <c r="C87" s="189">
        <v>0.0</v>
      </c>
      <c r="D87" s="2"/>
    </row>
    <row r="88">
      <c r="A88" s="100" t="s">
        <v>462</v>
      </c>
      <c r="B88" s="188" t="s">
        <v>224</v>
      </c>
      <c r="C88" s="189">
        <v>0.0</v>
      </c>
      <c r="D88" s="2"/>
    </row>
    <row r="89">
      <c r="A89" s="100" t="s">
        <v>463</v>
      </c>
      <c r="B89" s="188" t="s">
        <v>415</v>
      </c>
      <c r="C89" s="62">
        <v>0.0</v>
      </c>
      <c r="D89" s="2"/>
    </row>
    <row r="90">
      <c r="A90" s="100" t="s">
        <v>464</v>
      </c>
      <c r="B90" s="190" t="s">
        <v>417</v>
      </c>
      <c r="C90" s="187">
        <v>17929.9</v>
      </c>
      <c r="D90" s="96"/>
    </row>
    <row r="91">
      <c r="A91" s="100" t="s">
        <v>465</v>
      </c>
      <c r="B91" s="188" t="s">
        <v>466</v>
      </c>
      <c r="C91" s="189">
        <v>0.0</v>
      </c>
      <c r="D91" s="2"/>
    </row>
    <row r="92">
      <c r="A92" s="100" t="s">
        <v>467</v>
      </c>
      <c r="B92" s="188" t="s">
        <v>210</v>
      </c>
      <c r="C92" s="194">
        <v>0.0</v>
      </c>
      <c r="D92" s="2"/>
    </row>
    <row r="93">
      <c r="A93" s="192"/>
      <c r="B93" s="192"/>
      <c r="C93" s="120">
        <f>SUM(C83:C92)</f>
        <v>39136.4</v>
      </c>
      <c r="D93" s="2"/>
    </row>
    <row r="94">
      <c r="A94" s="119"/>
      <c r="B94" s="2"/>
      <c r="C94" s="193"/>
      <c r="D94" s="2"/>
    </row>
    <row r="95">
      <c r="A95" s="2"/>
      <c r="B95" s="2"/>
      <c r="C95" s="2"/>
      <c r="D95" s="2"/>
    </row>
    <row r="96">
      <c r="A96" s="196" t="s">
        <v>468</v>
      </c>
      <c r="B96" s="2"/>
      <c r="C96" s="2"/>
      <c r="D96" s="2"/>
    </row>
    <row r="97">
      <c r="A97" s="172"/>
      <c r="B97" s="173" t="s">
        <v>3</v>
      </c>
      <c r="C97" s="174"/>
      <c r="D97" s="2"/>
    </row>
    <row r="98">
      <c r="A98" s="173" t="s">
        <v>39</v>
      </c>
      <c r="B98" s="173" t="s">
        <v>5</v>
      </c>
      <c r="C98" s="175" t="s">
        <v>6</v>
      </c>
      <c r="D98" s="96"/>
    </row>
    <row r="99">
      <c r="A99" s="100" t="s">
        <v>469</v>
      </c>
      <c r="B99" s="176" t="s">
        <v>408</v>
      </c>
      <c r="C99" s="14">
        <v>6448.0</v>
      </c>
    </row>
    <row r="100">
      <c r="A100" s="100"/>
      <c r="B100" s="176" t="s">
        <v>409</v>
      </c>
      <c r="C100" s="14">
        <v>32240.0</v>
      </c>
      <c r="D100" s="96"/>
    </row>
    <row r="101">
      <c r="A101" s="100" t="s">
        <v>470</v>
      </c>
      <c r="B101" s="190" t="s">
        <v>80</v>
      </c>
      <c r="C101" s="62">
        <v>11610.0</v>
      </c>
      <c r="D101" s="2"/>
    </row>
    <row r="102">
      <c r="A102" s="100" t="s">
        <v>471</v>
      </c>
      <c r="B102" s="188" t="s">
        <v>69</v>
      </c>
      <c r="C102" s="62">
        <v>500.0</v>
      </c>
      <c r="D102" s="2"/>
    </row>
    <row r="103">
      <c r="A103" s="100" t="s">
        <v>472</v>
      </c>
      <c r="B103" s="188" t="s">
        <v>412</v>
      </c>
      <c r="C103" s="62">
        <v>1000.0</v>
      </c>
      <c r="D103" s="2"/>
    </row>
    <row r="104">
      <c r="A104" s="100" t="s">
        <v>473</v>
      </c>
      <c r="B104" s="188" t="s">
        <v>224</v>
      </c>
      <c r="C104" s="62">
        <v>2500.0</v>
      </c>
      <c r="D104" s="2"/>
    </row>
    <row r="105">
      <c r="A105" s="100" t="s">
        <v>474</v>
      </c>
      <c r="B105" s="188" t="s">
        <v>415</v>
      </c>
      <c r="C105" s="62">
        <v>0.0</v>
      </c>
      <c r="D105" s="2"/>
    </row>
    <row r="106">
      <c r="A106" s="100" t="s">
        <v>475</v>
      </c>
      <c r="B106" s="188" t="s">
        <v>476</v>
      </c>
      <c r="C106" s="62">
        <v>15000.0</v>
      </c>
      <c r="D106" s="2"/>
    </row>
    <row r="107">
      <c r="A107" s="100" t="s">
        <v>477</v>
      </c>
      <c r="B107" s="188" t="s">
        <v>478</v>
      </c>
      <c r="C107" s="62">
        <v>7500.0</v>
      </c>
      <c r="D107" s="2"/>
    </row>
    <row r="108">
      <c r="A108" s="100" t="s">
        <v>479</v>
      </c>
      <c r="B108" s="188" t="s">
        <v>210</v>
      </c>
      <c r="C108" s="62">
        <v>0.0</v>
      </c>
      <c r="D108" s="2"/>
    </row>
    <row r="109">
      <c r="B109" s="100"/>
      <c r="C109" s="120"/>
      <c r="D109" s="2"/>
    </row>
    <row r="110">
      <c r="A110" s="192"/>
      <c r="B110" s="192"/>
      <c r="C110" s="120">
        <f>SUM(C99:C109)</f>
        <v>76798</v>
      </c>
      <c r="D110" s="2"/>
    </row>
    <row r="111">
      <c r="A111" s="119"/>
      <c r="B111" s="2"/>
      <c r="C111" s="193"/>
      <c r="D111" s="2"/>
    </row>
    <row r="112">
      <c r="A112" s="119" t="s">
        <v>480</v>
      </c>
      <c r="B112" s="2"/>
      <c r="C112" s="2"/>
    </row>
    <row r="113">
      <c r="A113" s="172"/>
      <c r="B113" s="173" t="s">
        <v>3</v>
      </c>
      <c r="C113" s="174"/>
    </row>
    <row r="114">
      <c r="A114" s="173" t="s">
        <v>39</v>
      </c>
      <c r="B114" s="173" t="s">
        <v>5</v>
      </c>
      <c r="C114" s="175" t="s">
        <v>6</v>
      </c>
    </row>
    <row r="115">
      <c r="A115" s="100" t="s">
        <v>481</v>
      </c>
      <c r="B115" s="188" t="s">
        <v>482</v>
      </c>
      <c r="C115" s="191">
        <v>5000.0</v>
      </c>
    </row>
    <row r="116">
      <c r="A116" s="192"/>
      <c r="B116" s="192"/>
      <c r="C116" s="192"/>
    </row>
    <row r="117">
      <c r="A117" s="197" t="s">
        <v>73</v>
      </c>
      <c r="B117" s="2"/>
      <c r="C117" s="198">
        <f>Sum(C25+C41+C59+C76+C93+C110+C115)-C11</f>
        <v>379829</v>
      </c>
    </row>
    <row r="118">
      <c r="A118" s="71" t="s">
        <v>130</v>
      </c>
      <c r="C118" s="95">
        <f>0-C117</f>
        <v>-379829</v>
      </c>
    </row>
  </sheetData>
  <mergeCells count="1">
    <mergeCell ref="D1:F1"/>
  </mergeCells>
  <dataValidations>
    <dataValidation type="list" allowBlank="1" showErrorMessage="1" sqref="C15 C31 C48 C66">
      <formula1>"1410.5,2821"</formula1>
    </dataValidation>
    <dataValidation type="list" allowBlank="1" showErrorMessage="1" sqref="C16 C32 C49 C67">
      <formula1>"14288,28576"</formula1>
    </dataValidation>
    <dataValidation type="list" allowBlank="1" showErrorMessage="1" sqref="C21 C38 C55 C73 C90">
      <formula1>"1000,17929.9"</formula1>
    </dataValidation>
  </dataValidations>
  <drawing r:id="rId1"/>
</worksheet>
</file>